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8">'Ağustos'!$B$2</definedName>
    <definedName name="SütunBaşlığıBölgesi1..H12.3">Mart!$B$2</definedName>
    <definedName name="SütunBaşlığıBölgesi1..H12.10">Ekim!$B$2</definedName>
    <definedName name="SütunBaşlığıBölgesi1..H12.4">Nisan!$B$2</definedName>
    <definedName name="SütunBaşlığıBölgesi1..H12.9">'Eylül'!$B$2</definedName>
    <definedName name="SütunBaşlığıBölgesi1..H12.7">Temmuz!$B$2</definedName>
    <definedName name="SütunBaşlığıBölgesi2..C14.9">'Eylül'!$B$2</definedName>
    <definedName name="TakvimYılı">Ocak!$K$2</definedName>
    <definedName name="SütunBaşlığıBölgesi1..H12.6">Haziran!$B$2</definedName>
    <definedName name="SütunBaşlığıBölgesi1..H12.1">Ocak!$B$2</definedName>
    <definedName name="SütunBaşlığıBölgesi2..C14.10">Ekim!$B$2</definedName>
    <definedName name="SütunBaşlığıBölgesi2..C14.3">Mart!$B$2</definedName>
    <definedName name="SütunBaşlığıBölgesi1..H12.8">'Ağustos'!$B$2</definedName>
    <definedName name="SütunBaşlığıBölgesi2..C14.1">Ocak!$B$2</definedName>
    <definedName name="SütunBaşlığıBölgesi1..H12.2">'Şubat'!$B$2</definedName>
    <definedName name="SütunBaşlığıBölgesi2..C14.5">'Mayıs'!$B$2</definedName>
    <definedName name="SütunBaşlığıBölgesi1..H12.12">'Aralık'!$B$2</definedName>
    <definedName name="HaftaBaşlangıcı">Ocak!$K$3</definedName>
    <definedName name="SütunBaşlığıBölgesi2..C14.11">'Kasım'!$B$2</definedName>
    <definedName name="SütunBaşlığıBölgesi2..C14.7">Temmuz!$B$2</definedName>
    <definedName name="SütunBaşlığıBölgesi2..C14.12">'Aralık'!$B$2</definedName>
    <definedName name="SütunBaşlığıBölgesi2..C14.6">Haziran!$B$2</definedName>
    <definedName name="SütunBaşlığıBölgesi1..H12.5">'Mayıs'!$B$2</definedName>
    <definedName name="SütunBaşlığıBölgesi2..C14.2">'Şubat'!$B$2</definedName>
    <definedName name="SütunBaşlığıBölgesi2..C14.4">Nisan!$B$2</definedName>
    <definedName name="SütunBaşlığıBölgesi1..H12.11">'Kasım'!$B$2</definedName>
  </definedNames>
  <calcPr/>
  <extLst>
    <ext uri="GoogleSheetsCustomDataVersion2">
      <go:sheetsCustomData xmlns:go="http://customooxmlschemas.google.com/" r:id="rId16" roundtripDataChecksum="MRht/CtST0Hix0FnbcbQm6jkHT8y091S/SJ4Nv2CLjU="/>
    </ext>
  </extLst>
</workbook>
</file>

<file path=xl/sharedStrings.xml><?xml version="1.0" encoding="utf-8"?>
<sst xmlns="http://schemas.openxmlformats.org/spreadsheetml/2006/main" count="112" uniqueCount="64">
  <si>
    <t>TAKVİM AYARLARI</t>
  </si>
  <si>
    <t>SALI</t>
  </si>
  <si>
    <t>ÇARŞAMBA</t>
  </si>
  <si>
    <t>PERŞEMBE</t>
  </si>
  <si>
    <t>CUMA</t>
  </si>
  <si>
    <t>CUMARTESİ</t>
  </si>
  <si>
    <t>PAZAR</t>
  </si>
  <si>
    <t>YIL</t>
  </si>
  <si>
    <t>HAFTA BAŞLANGICI</t>
  </si>
  <si>
    <t>PAZARTESİ</t>
  </si>
  <si>
    <t>"Güz Yarıyılı Sonu
 Zorunlu Hazırlık Sınıfı 
Programı (İngilizce)
Yeterlik  Sınavı -II 
YAZILI *1"</t>
  </si>
  <si>
    <t>"Güz Yarıyılı Sonu 
Zorunlu Hazırlık Sınıfı 
Programı (İngilizce)
Yeterlik Sınavı -II
 KONUŞMA*1"</t>
  </si>
  <si>
    <t>NOTLAR</t>
  </si>
  <si>
    <t>*1 : Güz yarıyılı yıl içi sınavlarının not ortalaması 64,50 ve üstü olan öğrenciler; 
2024-2025 eğitim öğretim yılında hazırlık eğitimi alarak başarısız olan öğrenciler için</t>
  </si>
  <si>
    <t>WEEK 16</t>
  </si>
  <si>
    <r>
      <rPr>
        <rFont val="Merriweather"/>
        <color theme="1"/>
        <sz val="11.0"/>
      </rPr>
      <t xml:space="preserve">İkinci Dönem 
Derslerin Başlangıcı
</t>
    </r>
    <r>
      <rPr>
        <rFont val="Merriweather"/>
        <b/>
        <color theme="1"/>
        <sz val="11.0"/>
      </rPr>
      <t>FOCUS 4</t>
    </r>
  </si>
  <si>
    <t>Unit 1: Live and Learn Vocabulary: p.4-5 Education phrases; describing teachers and students Grammar: p.6 Present and past habits
Listening: p.7 Memory Reading: p.8-9 Hidden talents Use of English: p.10 Verb patterns
Writing: pp.12-13 Register: formal and informal language Speaking: p.11 Describing a photo
Focus Review: pp.18-19</t>
  </si>
  <si>
    <t>WEEK 17</t>
  </si>
  <si>
    <t>UNIT 2: Human Nature Vocabulary: p.22-23 People, personality adjectives Grammar: p.24 Past Perfect Simple and Continuous
Listening: p.23 An interview with a neuroscientist Reading: pp.24-25 Me Before You (book excerpt)
Use of English: p.26 Relative clauses Writing: pp.28-29 Collocations Speaking: p.27 Telling an anecdote Focus Review: pp.34-35</t>
  </si>
  <si>
    <t>*** Each week main course teachers will spend at least 4 hours for
 speaking practices. They may check drive files for extra activities 
and use focus book extra materials.</t>
  </si>
  <si>
    <t>WEEK 18</t>
  </si>
  <si>
    <t>Quiz 3</t>
  </si>
  <si>
    <r>
      <rPr>
        <rFont val="Merriweather"/>
        <b/>
        <color rgb="FF3F3F3F"/>
        <sz val="11.0"/>
      </rPr>
      <t>UNIT 3:</t>
    </r>
    <r>
      <rPr>
        <rFont val="Merriweather"/>
        <color rgb="FF3F3F3F"/>
        <sz val="11.0"/>
      </rPr>
      <t xml:space="preserve"> Living Spaces Vocabulary: p.36-37 Adjectives to describe features Grammar: p.38 Future forms
Listening: p.39 Places to live Reading: pp.36-37 Future of work Use of English: p.40-41 Organising a place to live
Writing: pp.44-45 Determiners Speaking: p.43 Organising a place to live Focus Review: pp.50-51</t>
    </r>
  </si>
  <si>
    <t>WEEK 19</t>
  </si>
  <si>
    <t>UNIT 3: Living Spaces Vocabulary: p.36-37 Adjectives to describe features Grammar: p.38 Future forms
Listening: p.39 Places to live Reading: pp.36-37 Future of work Use of English: p.40-41 Organising a place to live
Writing: pp.44-45 Determiners Speaking: p.43 Organising a place to live Focus Review: pp.50-51</t>
  </si>
  <si>
    <t>WEEK 20</t>
  </si>
  <si>
    <t xml:space="preserve">RAMAZAN BAYRAMI TATİLİ </t>
  </si>
  <si>
    <r>
      <rPr>
        <rFont val="Merriweather"/>
        <b/>
        <color rgb="FF3F3F3F"/>
        <sz val="11.0"/>
      </rPr>
      <t>UNIT 4:</t>
    </r>
    <r>
      <rPr>
        <rFont val="Merriweather"/>
        <color rgb="FF3F3F3F"/>
        <sz val="11.0"/>
      </rPr>
      <t xml:space="preserve"> Shopping Around Vocabulary: p.52-53 Shopping; phrasal verbs Grammar: p.54 Question tags
Listening: p.55 Market trading Reading: pp.52-53 Earning and spending money Use of English: p.56-57 Past and present habits Writing: pp.58-59 Making suggestions Speaking: p.58-59 Making and responding to suggestions Focus Review: pp.66-67</t>
    </r>
  </si>
  <si>
    <t>WEEK 21</t>
  </si>
  <si>
    <t>Progress Test 2</t>
  </si>
  <si>
    <t>UNIT 4: Shopping Around Vocabulary: p.52-53 Shopping; phrasal verbs Grammar: p.54 Question tags
Listening: p.55 Market trading Reading: pp.52-53 Earning and spending money Use of English: p.56-57 Past and present habits Writing: pp.58-59 Making suggestions Speaking: p.58-59 Making and responding to suggestions Focus Review: pp.66-67</t>
  </si>
  <si>
    <r>
      <rPr>
        <rFont val="Merriweather"/>
        <color rgb="FF3F3F3F"/>
        <sz val="11.0"/>
      </rPr>
      <t xml:space="preserve">*19-22 Mart: Ramazan Bayramı
</t>
    </r>
    <r>
      <rPr>
        <rFont val="Sylfaen"/>
        <b/>
        <color rgb="FF4C7226"/>
        <sz val="11.0"/>
      </rPr>
      <t>*** Each week main course teachers will spend at least 4 hours for
 speaking practices. They may check drive files for extra activities 
and use focus book extra materials.</t>
    </r>
  </si>
  <si>
    <t>WEEK 22</t>
  </si>
  <si>
    <r>
      <rPr>
        <rFont val="Merriweather"/>
        <b/>
        <color rgb="FF3F3F3F"/>
        <sz val="11.0"/>
      </rPr>
      <t>UNIT 5:</t>
    </r>
    <r>
      <rPr>
        <rFont val="Merriweather"/>
        <color rgb="FF3F3F3F"/>
        <sz val="11.0"/>
      </rPr>
      <t xml:space="preserve"> Off to Work Vocabulary: p.64-65 Word formation Grammar: p.66 Conditional clauses – alternatives
Listening: p.67 Jobs: Phrases describing change Reading: pp.68-69 Future of work Use of English: p.70 Reported speech
Writing: pp.72-73 Reporting Speaking: p.72-73 What if you could have any job? Focus Review: pp.78-79</t>
    </r>
  </si>
  <si>
    <t>WEEK 23</t>
  </si>
  <si>
    <t>UNIT 5: Off to Work Vocabulary: p.64-65 Word formation Grammar: p.66 Conditional clauses – alternatives
Listening: p.67 Jobs: Phrases describing change Reading: pp.68-69 Future of work Use of English: p.70 Reported speech
Writing: pp.72-73 Reporting Speaking: p.72-73 What if you could have any job? Focus Review: pp.78-79</t>
  </si>
  <si>
    <t>WEEK 24</t>
  </si>
  <si>
    <r>
      <rPr>
        <rFont val="Merriweather"/>
        <b/>
        <color rgb="FF3F3F3F"/>
        <sz val="11.0"/>
      </rPr>
      <t>UNIT 6:</t>
    </r>
    <r>
      <rPr>
        <rFont val="Merriweather"/>
        <color rgb="FF3F3F3F"/>
        <sz val="11.0"/>
      </rPr>
      <t xml:space="preserve"> A Matter of Fact Vocabulary: p.84-85 Science phrases; collocations Grammar: p.86 Conditional clauses – alternatives
Listening: p.87 Social media Reading: pp.88-89 A short history of biology Use of English: p.90 Mixed conditionals
Writing: pp.92-93 Compound nouns and adjectives Speaking: p.91 Discussing ethical issues Focus Review: pp.82-83</t>
    </r>
  </si>
  <si>
    <t>WEEK 25</t>
  </si>
  <si>
    <t>Quiz 4</t>
  </si>
  <si>
    <t>ULUSAL EGEMENLİK VE ÇOCUK BAYRAMI</t>
  </si>
  <si>
    <r>
      <rPr>
        <rFont val="Merriweather"/>
        <b/>
        <color rgb="FF3F3F3F"/>
        <sz val="11.0"/>
      </rPr>
      <t xml:space="preserve">UNIT 6: </t>
    </r>
    <r>
      <rPr>
        <rFont val="Merriweather"/>
        <b val="0"/>
        <color rgb="FF3F3F3F"/>
        <sz val="11.0"/>
      </rPr>
      <t>A Matter of Fact Vocabulary: p.84-85 Science phrases; collocations Grammar: p.86 Conditional clauses – alternatives
Listening: p.87 Social media Reading: pp.88-89 A short history of biology Use of English: p.90 Mixed conditionals
Writing: pp.92-93 Compound nouns and adjectives Speaking: p.91 Discussing ethical issues Focus Review: pp.82-83</t>
    </r>
  </si>
  <si>
    <t>WEEK 27</t>
  </si>
  <si>
    <t xml:space="preserve"> 
                                                                                                             PRESENTATION 3
</t>
  </si>
  <si>
    <t>PRESENTATION WEEK</t>
  </si>
  <si>
    <t>EMEK VE DAYANIŞMA GÜNÜ</t>
  </si>
  <si>
    <t>Short Movie Day</t>
  </si>
  <si>
    <r>
      <rPr>
        <rFont val="Merriweather"/>
        <b/>
        <color rgb="FF3F3F3F"/>
        <sz val="11.0"/>
      </rPr>
      <t>UNIT 7:</t>
    </r>
    <r>
      <rPr>
        <rFont val="Merriweather"/>
        <color rgb="FF3F3F3F"/>
        <sz val="11.0"/>
      </rPr>
      <t xml:space="preserve"> It’s Not Rocket Science! Vocabulary: p.100-101 Science; scientific research Grammar: p.102 Advanced passive forms
Listening: p.103 Problems with technology Reading: pp.104-105 The human genome project Use of English: p.106 Narrative tenses
Writing: pp.108-109 Easily confused words Speaking: p.107 Clarification Focus Review: pp.114-115</t>
    </r>
  </si>
  <si>
    <t>WEEK 28</t>
  </si>
  <si>
    <t>Progress Test 3</t>
  </si>
  <si>
    <t>UNIT 7: It’s Not Rocket Science! Vocabulary: p.100-101 Science; scientific research Grammar: p.102 Advanced passive forms
Listening: p.103 Problems with technology Reading: pp.104-105 The human genome project Use of English: p.106 Narrative tenses
Writing: pp.108-109 Easily confused words Speaking: p.107 Clarification Focus Review: pp.114-115</t>
  </si>
  <si>
    <t>WEEK 29</t>
  </si>
  <si>
    <t>GENÇLİK VE SPOR BAYRAMI</t>
  </si>
  <si>
    <r>
      <rPr>
        <rFont val="Merriweather"/>
        <b/>
        <color rgb="FF3F3F3F"/>
        <sz val="11.0"/>
      </rPr>
      <t>UNIT 8:</t>
    </r>
    <r>
      <rPr>
        <rFont val="Merriweather"/>
        <b/>
        <color rgb="FF3F3F3F"/>
        <sz val="16.0"/>
      </rPr>
      <t xml:space="preserve"> </t>
    </r>
    <r>
      <rPr>
        <rFont val="Merriweather"/>
        <b val="0"/>
        <color rgb="FF3F3F3F"/>
        <sz val="11.0"/>
      </rPr>
      <t>Costing the Earth Vocabulary: p.116-117 Nature; environmental issues
Grammar: p.118 Unreal past and regrets Listening: p.119 Intelligent animals Reading: pp.120-121 Disaster recovery Use of English: p.122 Prefixes
Writing: pp.124-125 Prefixes Speaking: p.123 Giving a presentation Focus Review: pp.130-131</t>
    </r>
  </si>
  <si>
    <t xml:space="preserve">             KURBAN BAYRAMI</t>
  </si>
  <si>
    <t>WEEK 30</t>
  </si>
  <si>
    <t>Portfolio 2 /
Participation 2</t>
  </si>
  <si>
    <t>UNIT 8: Costing the Earth Vocabulary: p.116-117 Nature; environmental issues
Grammar: p.118 Unreal past and regrets Listening: p.119 Intelligent animals Reading: pp.120-121 Disaster recovery Use of English: p.122 Prefixes
Writing: pp.124-125 Prefixes Speaking: p.123 Giving a presentation Focus Review: pp.130-131</t>
  </si>
  <si>
    <t>WEEK 31</t>
  </si>
  <si>
    <t xml:space="preserve">
REVIEW AND REINFORCEMENT</t>
  </si>
  <si>
    <t>Final Exam*2</t>
  </si>
  <si>
    <t>Final Make-up 
Exam*3</t>
  </si>
  <si>
    <t>*2: Hazırlık eğitimine devam ederek başarı ile tamamlayan öğrenciler için</t>
  </si>
  <si>
    <t>*3: Yıl Sonu Sınavı’nda başarısız olan öğrenciler için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</si>
</sst>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8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sz val="11.0"/>
      <color theme="1"/>
      <name val="Merriweather"/>
    </font>
    <font>
      <b/>
      <sz val="11.0"/>
      <color rgb="FF595959"/>
      <name val="Merriweather"/>
    </font>
    <font/>
    <font>
      <b/>
      <sz val="11.0"/>
      <color rgb="FF4C7226"/>
      <name val="Merriweather"/>
    </font>
    <font>
      <sz val="28.0"/>
      <color theme="1"/>
      <name val="Merriweather"/>
    </font>
    <font>
      <b/>
      <sz val="11.0"/>
      <color rgb="FF3F3F3F"/>
      <name val="Merriweather"/>
    </font>
    <font>
      <b/>
      <sz val="11.0"/>
      <color rgb="FF3F3F3F"/>
      <name val="Arial"/>
    </font>
    <font>
      <b/>
      <sz val="16.0"/>
      <color rgb="FF3F3F3F"/>
      <name val="Merriweather"/>
    </font>
    <font>
      <sz val="36.0"/>
      <color theme="1"/>
      <name val="Merriweather"/>
    </font>
    <font>
      <b/>
      <color theme="1"/>
      <name val="Merriweather"/>
      <scheme val="minor"/>
    </font>
    <font>
      <color theme="1"/>
      <name val="Merriweather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theme="0"/>
        <bgColor theme="0"/>
      </patternFill>
    </fill>
    <fill>
      <patternFill patternType="solid">
        <fgColor rgb="FF93C47D"/>
        <bgColor rgb="FF93C47D"/>
      </patternFill>
    </fill>
    <fill>
      <patternFill patternType="solid">
        <fgColor rgb="FFC00000"/>
        <bgColor rgb="FFC00000"/>
      </patternFill>
    </fill>
    <fill>
      <patternFill patternType="solid">
        <fgColor rgb="FFD5A6BD"/>
        <bgColor rgb="FFD5A6BD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FF00FF"/>
        <bgColor rgb="FFFF00FF"/>
      </patternFill>
    </fill>
    <fill>
      <patternFill patternType="solid">
        <fgColor rgb="FFC27BA0"/>
        <bgColor rgb="FFC27BA0"/>
      </patternFill>
    </fill>
    <fill>
      <patternFill patternType="solid">
        <fgColor rgb="FFA4C2F4"/>
        <bgColor rgb="FFA4C2F4"/>
      </patternFill>
    </fill>
    <fill>
      <patternFill patternType="solid">
        <fgColor rgb="FF9FC5E8"/>
        <bgColor rgb="FF9FC5E8"/>
      </patternFill>
    </fill>
  </fills>
  <borders count="23">
    <border/>
    <border>
      <left/>
      <right/>
      <top/>
      <bottom/>
    </border>
    <border>
      <bottom style="medium">
        <color rgb="FF4C7226"/>
      </bottom>
    </border>
    <border>
      <right style="thin">
        <color rgb="FFD8D8D8"/>
      </right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right style="thin">
        <color rgb="FFD8D8D8"/>
      </right>
      <top/>
      <bottom/>
    </border>
    <border>
      <left style="thin">
        <color rgb="FFD8D8D8"/>
      </left>
      <top/>
      <bottom/>
    </border>
    <border>
      <top/>
      <bottom/>
    </border>
    <border>
      <right/>
      <top/>
      <bottom/>
    </border>
    <border>
      <left style="thin">
        <color rgb="FFD8D8D8"/>
      </left>
      <right/>
      <top/>
      <bottom style="thin">
        <color rgb="FFD8D8D8"/>
      </bottom>
    </border>
    <border>
      <left/>
      <right/>
      <top/>
      <bottom style="thin">
        <color rgb="FFD8D8D8"/>
      </bottom>
    </border>
    <border>
      <left/>
      <top/>
      <bottom/>
    </border>
    <border>
      <right style="thin">
        <color rgb="FFD8D8D8"/>
      </right>
      <top/>
      <bottom/>
    </border>
    <border>
      <left/>
    </border>
    <border>
      <right/>
    </border>
    <border>
      <left/>
      <right/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2" fillId="0" fontId="3" numFmtId="0" xfId="0" applyAlignment="1" applyBorder="1" applyFont="1">
      <alignment horizontal="left" readingOrder="0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3" fontId="1" numFmtId="0" xfId="0" applyAlignment="1" applyBorder="1" applyFont="1">
      <alignment readingOrder="0" vertical="top"/>
    </xf>
    <xf borderId="1" fillId="2" fontId="1" numFmtId="0" xfId="0" applyAlignment="1" applyBorder="1" applyFont="1">
      <alignment horizontal="right" vertical="bottom"/>
    </xf>
    <xf borderId="3" fillId="0" fontId="7" numFmtId="0" xfId="0" applyAlignment="1" applyBorder="1" applyFont="1">
      <alignment horizontal="left" shrinkToFit="0" vertical="top" wrapText="1"/>
    </xf>
    <xf borderId="4" fillId="3" fontId="8" numFmtId="0" xfId="0" applyAlignment="1" applyBorder="1" applyFont="1">
      <alignment horizontal="left" readingOrder="0" shrinkToFit="0" vertical="top" wrapText="1"/>
    </xf>
    <xf borderId="5" fillId="3" fontId="1" numFmtId="0" xfId="0" applyAlignment="1" applyBorder="1" applyFont="1">
      <alignment readingOrder="0" vertical="top"/>
    </xf>
    <xf borderId="6" fillId="0" fontId="9" numFmtId="0" xfId="0" applyAlignment="1" applyBorder="1" applyFont="1">
      <alignment vertical="top"/>
    </xf>
    <xf borderId="7" fillId="0" fontId="9" numFmtId="0" xfId="0" applyAlignment="1" applyBorder="1" applyFont="1">
      <alignment vertical="top"/>
    </xf>
    <xf borderId="8" fillId="0" fontId="9" numFmtId="0" xfId="0" applyAlignment="1" applyBorder="1" applyFont="1">
      <alignment vertical="top"/>
    </xf>
    <xf borderId="9" fillId="0" fontId="9" numFmtId="0" xfId="0" applyAlignment="1" applyBorder="1" applyFont="1">
      <alignment vertical="top"/>
    </xf>
    <xf borderId="10" fillId="0" fontId="9" numFmtId="0" xfId="0" applyAlignment="1" applyBorder="1" applyFont="1">
      <alignment vertical="top"/>
    </xf>
    <xf borderId="11" fillId="0" fontId="9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1" fillId="3" fontId="1" numFmtId="0" xfId="0" applyAlignment="1" applyBorder="1" applyFont="1">
      <alignment readingOrder="0"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" numFmtId="0" xfId="0" applyAlignment="1" applyFont="1">
      <alignment readingOrder="0" vertical="top"/>
    </xf>
    <xf borderId="12" fillId="4" fontId="7" numFmtId="0" xfId="0" applyAlignment="1" applyBorder="1" applyFill="1" applyFont="1">
      <alignment horizontal="left" readingOrder="0" shrinkToFit="0" vertical="top" wrapText="1"/>
    </xf>
    <xf borderId="12" fillId="4" fontId="7" numFmtId="0" xfId="0" applyAlignment="1" applyBorder="1" applyFont="1">
      <alignment horizontal="left" shrinkToFit="0" vertical="top" wrapText="1"/>
    </xf>
    <xf borderId="1" fillId="4" fontId="6" numFmtId="164" xfId="0" applyAlignment="1" applyBorder="1" applyFont="1" applyNumberFormat="1">
      <alignment horizontal="left" vertical="bottom"/>
    </xf>
    <xf borderId="12" fillId="2" fontId="7" numFmtId="0" xfId="0" applyAlignment="1" applyBorder="1" applyFont="1">
      <alignment horizontal="left" readingOrder="0" shrinkToFit="0" vertical="top" wrapText="1"/>
    </xf>
    <xf borderId="4" fillId="3" fontId="8" numFmtId="0" xfId="0" applyAlignment="1" applyBorder="1" applyFont="1">
      <alignment horizontal="left" shrinkToFit="0" vertical="top" wrapText="1"/>
    </xf>
    <xf borderId="5" fillId="3" fontId="10" numFmtId="0" xfId="0" applyAlignment="1" applyBorder="1" applyFont="1">
      <alignment shrinkToFit="0" vertical="top" wrapText="1"/>
    </xf>
    <xf borderId="12" fillId="5" fontId="7" numFmtId="0" xfId="0" applyAlignment="1" applyBorder="1" applyFill="1" applyFont="1">
      <alignment horizontal="left" readingOrder="0" shrinkToFit="0" vertical="top" wrapText="1"/>
    </xf>
    <xf borderId="13" fillId="6" fontId="11" numFmtId="0" xfId="0" applyAlignment="1" applyBorder="1" applyFill="1" applyFont="1">
      <alignment horizontal="left" shrinkToFit="0" vertical="top" wrapText="1"/>
    </xf>
    <xf borderId="14" fillId="0" fontId="9" numFmtId="0" xfId="0" applyAlignment="1" applyBorder="1" applyFont="1">
      <alignment vertical="top"/>
    </xf>
    <xf borderId="15" fillId="0" fontId="9" numFmtId="0" xfId="0" applyAlignment="1" applyBorder="1" applyFont="1">
      <alignment vertical="top"/>
    </xf>
    <xf borderId="12" fillId="7" fontId="7" numFmtId="0" xfId="0" applyAlignment="1" applyBorder="1" applyFill="1" applyFont="1">
      <alignment horizontal="left" readingOrder="0" shrinkToFit="0" vertical="top" wrapText="1"/>
    </xf>
    <xf borderId="5" fillId="3" fontId="1" numFmtId="0" xfId="0" applyAlignment="1" applyBorder="1" applyFont="1">
      <alignment shrinkToFit="0" vertical="top" wrapText="1"/>
    </xf>
    <xf borderId="16" fillId="2" fontId="7" numFmtId="0" xfId="0" applyAlignment="1" applyBorder="1" applyFont="1">
      <alignment horizontal="left" shrinkToFit="0" vertical="top" wrapText="1"/>
    </xf>
    <xf borderId="17" fillId="2" fontId="7" numFmtId="0" xfId="0" applyAlignment="1" applyBorder="1" applyFont="1">
      <alignment horizontal="left" shrinkToFit="0" vertical="top" wrapText="1"/>
    </xf>
    <xf borderId="12" fillId="2" fontId="7" numFmtId="0" xfId="0" applyAlignment="1" applyBorder="1" applyFont="1">
      <alignment horizontal="left" shrinkToFit="0" vertical="top" wrapText="1"/>
    </xf>
    <xf borderId="12" fillId="8" fontId="7" numFmtId="0" xfId="0" applyAlignment="1" applyBorder="1" applyFill="1" applyFont="1">
      <alignment horizontal="left" readingOrder="0" shrinkToFit="0" vertical="top" wrapText="1"/>
    </xf>
    <xf borderId="12" fillId="6" fontId="7" numFmtId="0" xfId="0" applyAlignment="1" applyBorder="1" applyFont="1">
      <alignment horizontal="left" shrinkToFit="0" vertical="top" wrapText="1"/>
    </xf>
    <xf borderId="0" fillId="0" fontId="12" numFmtId="0" xfId="0" applyAlignment="1" applyFont="1">
      <alignment readingOrder="0" vertical="top"/>
    </xf>
    <xf borderId="18" fillId="9" fontId="7" numFmtId="0" xfId="0" applyAlignment="1" applyBorder="1" applyFill="1" applyFont="1">
      <alignment horizontal="left" readingOrder="0" shrinkToFit="0" vertical="top" wrapText="1"/>
    </xf>
    <xf borderId="19" fillId="0" fontId="9" numFmtId="0" xfId="0" applyAlignment="1" applyBorder="1" applyFont="1">
      <alignment vertical="top"/>
    </xf>
    <xf borderId="0" fillId="0" fontId="13" numFmtId="0" xfId="0" applyAlignment="1" applyFont="1">
      <alignment readingOrder="0" shrinkToFit="0" vertical="top" wrapText="1"/>
    </xf>
    <xf borderId="0" fillId="0" fontId="1" numFmtId="0" xfId="0" applyAlignment="1" applyFont="1">
      <alignment shrinkToFit="0" vertical="top" wrapText="1"/>
    </xf>
    <xf borderId="12" fillId="10" fontId="7" numFmtId="0" xfId="0" applyAlignment="1" applyBorder="1" applyFill="1" applyFont="1">
      <alignment horizontal="left" readingOrder="0" shrinkToFit="0" vertical="top" wrapText="1"/>
    </xf>
    <xf borderId="12" fillId="11" fontId="7" numFmtId="0" xfId="0" applyAlignment="1" applyBorder="1" applyFill="1" applyFont="1">
      <alignment horizontal="left" readingOrder="0" shrinkToFit="0" vertical="top" wrapText="1"/>
    </xf>
    <xf borderId="0" fillId="0" fontId="14" numFmtId="0" xfId="0" applyAlignment="1" applyFont="1">
      <alignment readingOrder="0" vertical="top"/>
    </xf>
    <xf borderId="18" fillId="6" fontId="15" numFmtId="0" xfId="0" applyAlignment="1" applyBorder="1" applyFont="1">
      <alignment horizontal="left" shrinkToFit="0" vertical="top" wrapText="1"/>
    </xf>
    <xf borderId="20" fillId="0" fontId="9" numFmtId="0" xfId="0" applyAlignment="1" applyBorder="1" applyFont="1">
      <alignment vertical="top"/>
    </xf>
    <xf borderId="21" fillId="0" fontId="9" numFmtId="0" xfId="0" applyAlignment="1" applyBorder="1" applyFont="1">
      <alignment vertical="top"/>
    </xf>
    <xf borderId="0" fillId="12" fontId="1" numFmtId="0" xfId="0" applyAlignment="1" applyFill="1" applyFont="1">
      <alignment readingOrder="0" shrinkToFit="0" vertical="top" wrapText="1"/>
    </xf>
    <xf borderId="0" fillId="0" fontId="16" numFmtId="0" xfId="0" applyAlignment="1" applyFont="1">
      <alignment readingOrder="0" vertical="top"/>
    </xf>
    <xf borderId="0" fillId="2" fontId="1" numFmtId="0" xfId="0" applyAlignment="1" applyFont="1">
      <alignment readingOrder="0" vertical="top"/>
    </xf>
    <xf borderId="19" fillId="4" fontId="7" numFmtId="0" xfId="0" applyAlignment="1" applyBorder="1" applyFont="1">
      <alignment horizontal="left" shrinkToFit="0" vertical="top" wrapText="1"/>
    </xf>
    <xf borderId="0" fillId="0" fontId="17" numFmtId="0" xfId="0" applyAlignment="1" applyFont="1">
      <alignment readingOrder="0" vertical="top"/>
    </xf>
    <xf borderId="18" fillId="4" fontId="7" numFmtId="0" xfId="0" applyAlignment="1" applyBorder="1" applyFont="1">
      <alignment horizontal="left" shrinkToFit="0" vertical="top" wrapText="1"/>
    </xf>
    <xf borderId="14" fillId="13" fontId="7" numFmtId="0" xfId="0" applyAlignment="1" applyBorder="1" applyFill="1" applyFont="1">
      <alignment horizontal="left" readingOrder="0" shrinkToFit="0" vertical="top" wrapText="1"/>
    </xf>
    <xf borderId="14" fillId="4" fontId="7" numFmtId="0" xfId="0" applyAlignment="1" applyBorder="1" applyFont="1">
      <alignment horizontal="left" shrinkToFit="0" vertical="top" wrapText="1"/>
    </xf>
    <xf borderId="15" fillId="4" fontId="1" numFmtId="0" xfId="0" applyAlignment="1" applyBorder="1" applyFont="1">
      <alignment vertical="top"/>
    </xf>
    <xf borderId="1" fillId="4" fontId="1" numFmtId="0" xfId="0" applyAlignment="1" applyBorder="1" applyFont="1">
      <alignment vertical="top"/>
    </xf>
    <xf borderId="0" fillId="14" fontId="17" numFmtId="0" xfId="0" applyAlignment="1" applyFill="1" applyFont="1">
      <alignment readingOrder="0" vertical="top"/>
    </xf>
    <xf borderId="5" fillId="3" fontId="1" numFmtId="0" xfId="0" applyAlignment="1" applyBorder="1" applyFont="1">
      <alignment vertical="top"/>
    </xf>
    <xf borderId="22" fillId="0" fontId="9" numFmtId="0" xfId="0" applyAlignment="1" applyBorder="1" applyFont="1">
      <alignment vertical="top"/>
    </xf>
    <xf borderId="1" fillId="3" fontId="8" numFmtId="0" xfId="0" applyAlignment="1" applyBorder="1" applyFont="1">
      <alignment horizontal="left"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2026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9"/>
      <c r="J2" s="10" t="s">
        <v>7</v>
      </c>
      <c r="K2" s="11">
        <v>2026.0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9.5" customHeight="1">
      <c r="A3" s="1"/>
      <c r="B3" s="12">
        <f t="array" ref="B3:H3">GünlerVeHaftalar+DATE(TakvimYılı,1,1)-WEEKDAY(DATE(TakvimYılı,1,1),(HaftaBaşlangıcı="Pazartesi")+1)+1</f>
        <v>46020</v>
      </c>
      <c r="C3" s="12">
        <v>46021.0</v>
      </c>
      <c r="D3" s="12">
        <v>46022.0</v>
      </c>
      <c r="E3" s="12">
        <v>46023.0</v>
      </c>
      <c r="F3" s="12">
        <v>46024.0</v>
      </c>
      <c r="G3" s="12">
        <v>46025.0</v>
      </c>
      <c r="H3" s="12">
        <v>46026.0</v>
      </c>
      <c r="I3" s="13"/>
      <c r="J3" s="10" t="s">
        <v>8</v>
      </c>
      <c r="K3" s="11" t="s">
        <v>9</v>
      </c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57.75" customHeight="1">
      <c r="A4" s="1"/>
      <c r="B4" s="1"/>
      <c r="C4" s="1"/>
      <c r="D4" s="1"/>
      <c r="E4" s="1"/>
      <c r="F4" s="1"/>
      <c r="G4" s="1"/>
      <c r="H4" s="1"/>
      <c r="J4" s="14"/>
    </row>
    <row r="5" ht="19.5" customHeight="1">
      <c r="A5" s="1"/>
      <c r="B5" s="15">
        <f t="array" ref="B5:H5">GünlerVeHaftalar+DATE(TakvimYılı,1,1)-WEEKDAY(DATE(TakvimYılı,1,1),(HaftaBaşlangıcı="Pazartesi")+1)+8</f>
        <v>46027</v>
      </c>
      <c r="C5" s="15">
        <v>46028.0</v>
      </c>
      <c r="D5" s="15">
        <v>46029.0</v>
      </c>
      <c r="E5" s="15">
        <v>46030.0</v>
      </c>
      <c r="F5" s="15">
        <v>46031.0</v>
      </c>
      <c r="G5" s="15">
        <v>46032.0</v>
      </c>
      <c r="H5" s="15">
        <v>46033.0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75.0" customHeight="1">
      <c r="A6" s="1"/>
      <c r="B6" s="16"/>
      <c r="C6" s="16"/>
      <c r="D6" s="16"/>
      <c r="E6" s="17" t="s">
        <v>10</v>
      </c>
      <c r="F6" s="17" t="s">
        <v>11</v>
      </c>
      <c r="G6" s="16"/>
      <c r="H6" s="16"/>
      <c r="I6" s="1"/>
      <c r="J6" s="18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2">
        <f t="array" ref="B7:H7">GünlerVeHaftalar+DATE(TakvimYılı,1,1)-WEEKDAY(DATE(TakvimYılı,1,1),(HaftaBaşlangıcı="Pazartesi")+1)+15</f>
        <v>46034</v>
      </c>
      <c r="C7" s="12">
        <v>46035.0</v>
      </c>
      <c r="D7" s="12">
        <v>46036.0</v>
      </c>
      <c r="E7" s="12">
        <v>46037.0</v>
      </c>
      <c r="F7" s="12">
        <v>46038.0</v>
      </c>
      <c r="G7" s="12">
        <v>46039.0</v>
      </c>
      <c r="H7" s="12">
        <v>46040.0</v>
      </c>
      <c r="I7" s="13"/>
      <c r="J7" s="18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57.75" customHeight="1">
      <c r="A8" s="1"/>
      <c r="B8" s="19"/>
      <c r="C8" s="19"/>
      <c r="D8" s="19"/>
      <c r="E8" s="19"/>
      <c r="F8" s="1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5">
        <f t="array" ref="B9:H9">GünlerVeHaftalar+DATE(TakvimYılı,1,1)-WEEKDAY(DATE(TakvimYılı,1,1),(HaftaBaşlangıcı="Pazartesi")+1)+22</f>
        <v>46041</v>
      </c>
      <c r="C9" s="15">
        <v>46042.0</v>
      </c>
      <c r="D9" s="15">
        <v>46043.0</v>
      </c>
      <c r="E9" s="15">
        <v>46044.0</v>
      </c>
      <c r="F9" s="15">
        <v>46045.0</v>
      </c>
      <c r="G9" s="15">
        <v>46046.0</v>
      </c>
      <c r="H9" s="15">
        <v>46047.0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57.75" customHeight="1">
      <c r="A10" s="1"/>
      <c r="B10" s="16"/>
      <c r="C10" s="16"/>
      <c r="D10" s="16"/>
      <c r="E10" s="16"/>
      <c r="F10" s="16"/>
      <c r="G10" s="16"/>
      <c r="H10" s="1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2">
        <f t="array" ref="B11:H11">GünlerVeHaftalar+DATE(TakvimYılı,1,1)-WEEKDAY(DATE(TakvimYılı,1,1),(HaftaBaşlangıcı="Pazartesi")+1)+29</f>
        <v>46048</v>
      </c>
      <c r="C11" s="12">
        <v>46049.0</v>
      </c>
      <c r="D11" s="12">
        <v>46050.0</v>
      </c>
      <c r="E11" s="12">
        <v>46051.0</v>
      </c>
      <c r="F11" s="12">
        <v>46052.0</v>
      </c>
      <c r="G11" s="12">
        <v>46053.0</v>
      </c>
      <c r="H11" s="12">
        <v>46054.0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5">
        <f t="array" ref="B13:C13">GünlerVeHaftalar+DATE(TakvimYılı,1,1)-WEEKDAY(DATE(TakvimYılı,1,1),(HaftaBaşlangıcı="Pazartesi")+1)+36</f>
        <v>46055</v>
      </c>
      <c r="C13" s="15">
        <v>46056.0</v>
      </c>
      <c r="D13" s="20" t="s">
        <v>12</v>
      </c>
      <c r="E13" s="21" t="s">
        <v>13</v>
      </c>
      <c r="F13" s="22"/>
      <c r="G13" s="22"/>
      <c r="H13" s="2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57.75" customHeight="1">
      <c r="A14" s="1"/>
      <c r="B14" s="16"/>
      <c r="C14" s="16"/>
      <c r="D14" s="24"/>
      <c r="E14" s="25"/>
      <c r="F14" s="26"/>
      <c r="G14" s="26"/>
      <c r="H14" s="2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"Ekim "&amp;TakvimYılı</f>
        <v>Ekim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GünlerVeHaftalar+DATE(TakvimYılı,10,1)-WEEKDAY(DATE(TakvimYılı,10,1),(HaftaBaşlangıcı="Pazartesi")+1)+1</f>
        <v>46293</v>
      </c>
      <c r="C3" s="12">
        <v>46294.0</v>
      </c>
      <c r="D3" s="12">
        <v>46295.0</v>
      </c>
      <c r="E3" s="12">
        <v>46296.0</v>
      </c>
      <c r="F3" s="12">
        <v>46297.0</v>
      </c>
      <c r="G3" s="12">
        <v>46298.0</v>
      </c>
      <c r="H3" s="12">
        <v>46299.0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GünlerVeHaftalar+DATE(TakvimYılı,10,1)-WEEKDAY(DATE(TakvimYılı,10,1),(HaftaBaşlangıcı="Pazartesi")+1)+8</f>
        <v>46300</v>
      </c>
      <c r="C5" s="29">
        <v>46301.0</v>
      </c>
      <c r="D5" s="29">
        <v>46302.0</v>
      </c>
      <c r="E5" s="29">
        <v>46303.0</v>
      </c>
      <c r="F5" s="29">
        <v>46304.0</v>
      </c>
      <c r="G5" s="29">
        <v>46305.0</v>
      </c>
      <c r="H5" s="29">
        <v>46306.0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GünlerVeHaftalar+DATE(TakvimYılı,10,1)-WEEKDAY(DATE(TakvimYılı,10,1),(HaftaBaşlangıcı="Pazartesi")+1)+15</f>
        <v>46307</v>
      </c>
      <c r="C7" s="12">
        <v>46308.0</v>
      </c>
      <c r="D7" s="12">
        <v>46309.0</v>
      </c>
      <c r="E7" s="12">
        <v>46310.0</v>
      </c>
      <c r="F7" s="12">
        <v>46311.0</v>
      </c>
      <c r="G7" s="12">
        <v>46312.0</v>
      </c>
      <c r="H7" s="12">
        <v>46313.0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GünlerVeHaftalar+DATE(TakvimYılı,10,1)-WEEKDAY(DATE(TakvimYılı,10,1),(HaftaBaşlangıcı="Pazartesi")+1)+22</f>
        <v>46314</v>
      </c>
      <c r="C9" s="29">
        <v>46315.0</v>
      </c>
      <c r="D9" s="29">
        <v>46316.0</v>
      </c>
      <c r="E9" s="29">
        <v>46317.0</v>
      </c>
      <c r="F9" s="29">
        <v>46318.0</v>
      </c>
      <c r="G9" s="29">
        <v>46319.0</v>
      </c>
      <c r="H9" s="29">
        <v>46320.0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GünlerVeHaftalar+DATE(TakvimYılı,10,1)-WEEKDAY(DATE(TakvimYılı,10,1),(HaftaBaşlangıcı="Pazartesi")+1)+29</f>
        <v>46321</v>
      </c>
      <c r="C11" s="12">
        <v>46322.0</v>
      </c>
      <c r="D11" s="12">
        <v>46323.0</v>
      </c>
      <c r="E11" s="12">
        <v>46324.0</v>
      </c>
      <c r="F11" s="12">
        <v>46325.0</v>
      </c>
      <c r="G11" s="12">
        <v>46326.0</v>
      </c>
      <c r="H11" s="12">
        <v>46327.0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GünlerVeHaftalar+DATE(TakvimYılı,10,1)-WEEKDAY(DATE(TakvimYılı,10,1),(HaftaBaşlangıcı="Pazartesi")+1)+36</f>
        <v>46328</v>
      </c>
      <c r="C13" s="29">
        <v>46329.0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"Kasım "&amp;TakvimYılı</f>
        <v>Kasım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GünlerVeHaftalar+DATE(TakvimYılı,11,1)-WEEKDAY(DATE(TakvimYılı,11,1),(HaftaBaşlangıcı="Pazartesi")+1)+1</f>
        <v>46321</v>
      </c>
      <c r="C3" s="12">
        <v>46322.0</v>
      </c>
      <c r="D3" s="12">
        <v>46323.0</v>
      </c>
      <c r="E3" s="12">
        <v>46324.0</v>
      </c>
      <c r="F3" s="12">
        <v>46325.0</v>
      </c>
      <c r="G3" s="12">
        <v>46326.0</v>
      </c>
      <c r="H3" s="12">
        <v>46327.0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GünlerVeHaftalar+DATE(TakvimYılı,11,1)-WEEKDAY(DATE(TakvimYılı,11,1),(HaftaBaşlangıcı="Pazartesi")+1)+8</f>
        <v>46328</v>
      </c>
      <c r="C5" s="29">
        <v>46329.0</v>
      </c>
      <c r="D5" s="29">
        <v>46330.0</v>
      </c>
      <c r="E5" s="29">
        <v>46331.0</v>
      </c>
      <c r="F5" s="29">
        <v>46332.0</v>
      </c>
      <c r="G5" s="29">
        <v>46333.0</v>
      </c>
      <c r="H5" s="29">
        <v>46334.0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GünlerVeHaftalar+DATE(TakvimYılı,11,1)-WEEKDAY(DATE(TakvimYılı,11,1),(HaftaBaşlangıcı="Pazartesi")+1)+15</f>
        <v>46335</v>
      </c>
      <c r="C7" s="12">
        <v>46336.0</v>
      </c>
      <c r="D7" s="12">
        <v>46337.0</v>
      </c>
      <c r="E7" s="12">
        <v>46338.0</v>
      </c>
      <c r="F7" s="12">
        <v>46339.0</v>
      </c>
      <c r="G7" s="12">
        <v>46340.0</v>
      </c>
      <c r="H7" s="12">
        <v>46341.0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GünlerVeHaftalar+DATE(TakvimYılı,11,1)-WEEKDAY(DATE(TakvimYılı,11,1),(HaftaBaşlangıcı="Pazartesi")+1)+22</f>
        <v>46342</v>
      </c>
      <c r="C9" s="29">
        <v>46343.0</v>
      </c>
      <c r="D9" s="29">
        <v>46344.0</v>
      </c>
      <c r="E9" s="29">
        <v>46345.0</v>
      </c>
      <c r="F9" s="29">
        <v>46346.0</v>
      </c>
      <c r="G9" s="29">
        <v>46347.0</v>
      </c>
      <c r="H9" s="29">
        <v>46348.0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GünlerVeHaftalar+DATE(TakvimYılı,11,1)-WEEKDAY(DATE(TakvimYılı,11,1),(HaftaBaşlangıcı="Pazartesi")+1)+29</f>
        <v>46349</v>
      </c>
      <c r="C11" s="12">
        <v>46350.0</v>
      </c>
      <c r="D11" s="12">
        <v>46351.0</v>
      </c>
      <c r="E11" s="12">
        <v>46352.0</v>
      </c>
      <c r="F11" s="12">
        <v>46353.0</v>
      </c>
      <c r="G11" s="12">
        <v>46354.0</v>
      </c>
      <c r="H11" s="12">
        <v>46355.0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GünlerVeHaftalar+DATE(TakvimYılı,11,1)-WEEKDAY(DATE(TakvimYılı,11,1),(HaftaBaşlangıcı="Pazartesi")+1)+36</f>
        <v>46356</v>
      </c>
      <c r="C13" s="29">
        <v>46357.0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"Aralık "&amp;TakvimYılı</f>
        <v>Aralık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GünlerVeHaftalar+DATE(TakvimYılı,12,1)-WEEKDAY(DATE(TakvimYılı,12,1),(HaftaBaşlangıcı="Pazartesi")+1)+1</f>
        <v>46356</v>
      </c>
      <c r="C3" s="12">
        <v>46357.0</v>
      </c>
      <c r="D3" s="12">
        <v>46358.0</v>
      </c>
      <c r="E3" s="12">
        <v>46359.0</v>
      </c>
      <c r="F3" s="12">
        <v>46360.0</v>
      </c>
      <c r="G3" s="12">
        <v>46361.0</v>
      </c>
      <c r="H3" s="12">
        <v>46362.0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GünlerVeHaftalar+DATE(TakvimYılı,12,1)-WEEKDAY(DATE(TakvimYılı,12,1),(HaftaBaşlangıcı="Pazartesi")+1)+8</f>
        <v>46363</v>
      </c>
      <c r="C5" s="29">
        <v>46364.0</v>
      </c>
      <c r="D5" s="29">
        <v>46365.0</v>
      </c>
      <c r="E5" s="29">
        <v>46366.0</v>
      </c>
      <c r="F5" s="29">
        <v>46367.0</v>
      </c>
      <c r="G5" s="29">
        <v>46368.0</v>
      </c>
      <c r="H5" s="29">
        <v>46369.0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GünlerVeHaftalar+DATE(TakvimYılı,12,1)-WEEKDAY(DATE(TakvimYılı,12,1),(HaftaBaşlangıcı="Pazartesi")+1)+15</f>
        <v>46370</v>
      </c>
      <c r="C7" s="12">
        <v>46371.0</v>
      </c>
      <c r="D7" s="12">
        <v>46372.0</v>
      </c>
      <c r="E7" s="12">
        <v>46373.0</v>
      </c>
      <c r="F7" s="12">
        <v>46374.0</v>
      </c>
      <c r="G7" s="12">
        <v>46375.0</v>
      </c>
      <c r="H7" s="12">
        <v>46376.0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GünlerVeHaftalar+DATE(TakvimYılı,12,1)-WEEKDAY(DATE(TakvimYılı,12,1),(HaftaBaşlangıcı="Pazartesi")+1)+22</f>
        <v>46377</v>
      </c>
      <c r="C9" s="29">
        <v>46378.0</v>
      </c>
      <c r="D9" s="29">
        <v>46379.0</v>
      </c>
      <c r="E9" s="29">
        <v>46380.0</v>
      </c>
      <c r="F9" s="29">
        <v>46381.0</v>
      </c>
      <c r="G9" s="29">
        <v>46382.0</v>
      </c>
      <c r="H9" s="29">
        <v>46383.0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GünlerVeHaftalar+DATE(TakvimYılı,12,1)-WEEKDAY(DATE(TakvimYılı,12,1),(HaftaBaşlangıcı="Pazartesi")+1)+29</f>
        <v>46384</v>
      </c>
      <c r="C11" s="12">
        <v>46385.0</v>
      </c>
      <c r="D11" s="12">
        <v>46386.0</v>
      </c>
      <c r="E11" s="12">
        <v>46387.0</v>
      </c>
      <c r="F11" s="12">
        <v>46388.0</v>
      </c>
      <c r="G11" s="12">
        <v>46389.0</v>
      </c>
      <c r="H11" s="12">
        <v>46390.0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GünlerVeHaftalar+DATE(TakvimYılı,12,1)-WEEKDAY(DATE(TakvimYılı,12,1),(HaftaBaşlangıcı="Pazartesi")+1)+36</f>
        <v>46391</v>
      </c>
      <c r="C13" s="29">
        <v>46392.0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9.63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"Şubat "&amp;TakvimYılı</f>
        <v>Şubat 2026</v>
      </c>
      <c r="C1" s="3"/>
      <c r="D1" s="3"/>
      <c r="E1" s="4"/>
      <c r="F1" s="4"/>
      <c r="G1" s="4"/>
      <c r="H1" s="2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9.5" customHeight="1">
      <c r="A3" s="1"/>
      <c r="B3" s="12">
        <f t="array" ref="B3:H3">GünlerVeHaftalar+DATE(TakvimYılı,2,1)-WEEKDAY(DATE(TakvimYılı,2,1),(HaftaBaşlangıcı="Pazartesi")+1)+1</f>
        <v>46048</v>
      </c>
      <c r="C3" s="12">
        <v>46049.0</v>
      </c>
      <c r="D3" s="12">
        <v>46050.0</v>
      </c>
      <c r="E3" s="12">
        <v>46051.0</v>
      </c>
      <c r="F3" s="12">
        <v>46052.0</v>
      </c>
      <c r="G3" s="12">
        <v>46053.0</v>
      </c>
      <c r="H3" s="12">
        <v>46054.0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GünlerVeHaftalar+DATE(TakvimYılı,2,1)-WEEKDAY(DATE(TakvimYılı,2,1),(HaftaBaşlangıcı="Pazartesi")+1)+8</f>
        <v>46055</v>
      </c>
      <c r="C5" s="29">
        <v>46056.0</v>
      </c>
      <c r="D5" s="29">
        <v>46057.0</v>
      </c>
      <c r="E5" s="29">
        <v>46058.0</v>
      </c>
      <c r="F5" s="29">
        <v>46059.0</v>
      </c>
      <c r="G5" s="29">
        <v>46060.0</v>
      </c>
      <c r="H5" s="29">
        <v>46061.0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74.25" customHeight="1">
      <c r="A6" s="1"/>
      <c r="B6" s="30"/>
      <c r="C6" s="16"/>
      <c r="D6" s="16"/>
      <c r="E6" s="16"/>
      <c r="F6" s="16"/>
      <c r="G6" s="16"/>
      <c r="H6" s="16"/>
      <c r="J6" s="31"/>
    </row>
    <row r="7" ht="19.5" customHeight="1">
      <c r="A7" s="1"/>
      <c r="B7" s="12">
        <f t="array" ref="B7:H7">GünlerVeHaftalar+DATE(TakvimYılı,2,1)-WEEKDAY(DATE(TakvimYılı,2,1),(HaftaBaşlangıcı="Pazartesi")+1)+15</f>
        <v>46062</v>
      </c>
      <c r="C7" s="12">
        <v>46063.0</v>
      </c>
      <c r="D7" s="12">
        <v>46064.0</v>
      </c>
      <c r="E7" s="12">
        <v>46065.0</v>
      </c>
      <c r="F7" s="12">
        <v>46066.0</v>
      </c>
      <c r="G7" s="12">
        <v>46067.0</v>
      </c>
      <c r="H7" s="12">
        <v>46068.0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75.75" customHeight="1">
      <c r="A8" s="32"/>
      <c r="B8" s="33"/>
      <c r="C8" s="34"/>
      <c r="D8" s="34"/>
      <c r="E8" s="34"/>
      <c r="F8" s="34"/>
      <c r="G8" s="1"/>
      <c r="H8" s="1"/>
      <c r="J8" s="31"/>
    </row>
    <row r="9" ht="19.5" customHeight="1">
      <c r="A9" s="1"/>
      <c r="B9" s="29">
        <f t="array" ref="B9:H9">GünlerVeHaftalar+DATE(TakvimYılı,2,1)-WEEKDAY(DATE(TakvimYılı,2,1),(HaftaBaşlangıcı="Pazartesi")+1)+22</f>
        <v>46069</v>
      </c>
      <c r="C9" s="29">
        <v>46070.0</v>
      </c>
      <c r="D9" s="29">
        <v>46071.0</v>
      </c>
      <c r="E9" s="29">
        <v>46072.0</v>
      </c>
      <c r="F9" s="29">
        <v>46073.0</v>
      </c>
      <c r="G9" s="29">
        <v>46074.0</v>
      </c>
      <c r="H9" s="29">
        <v>46075.0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69.0" customHeight="1">
      <c r="A10" s="32" t="s">
        <v>14</v>
      </c>
      <c r="B10" s="33" t="s">
        <v>15</v>
      </c>
      <c r="C10" s="34"/>
      <c r="D10" s="34"/>
      <c r="E10" s="34"/>
      <c r="F10" s="34"/>
      <c r="G10" s="16"/>
      <c r="H10" s="16"/>
      <c r="J10" s="31" t="s">
        <v>16</v>
      </c>
    </row>
    <row r="11" ht="19.5" customHeight="1">
      <c r="A11" s="1"/>
      <c r="B11" s="12">
        <f t="array" ref="B11:H11">GünlerVeHaftalar+DATE(TakvimYılı,2,1)-WEEKDAY(DATE(TakvimYılı,2,1),(HaftaBaşlangıcı="Pazartesi")+1)+29</f>
        <v>46076</v>
      </c>
      <c r="C11" s="12">
        <v>46077.0</v>
      </c>
      <c r="D11" s="12">
        <v>46078.0</v>
      </c>
      <c r="E11" s="35">
        <v>46079.0</v>
      </c>
      <c r="F11" s="35">
        <v>46080.0</v>
      </c>
      <c r="G11" s="12">
        <v>46081.0</v>
      </c>
      <c r="H11" s="12">
        <v>46082.0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67.5" customHeight="1">
      <c r="A12" s="32" t="s">
        <v>17</v>
      </c>
      <c r="B12" s="34"/>
      <c r="C12" s="34"/>
      <c r="D12" s="34"/>
      <c r="E12" s="34"/>
      <c r="F12" s="36"/>
      <c r="G12" s="1"/>
      <c r="H12" s="1"/>
      <c r="J12" s="31" t="s">
        <v>18</v>
      </c>
    </row>
    <row r="13" ht="19.5" customHeight="1">
      <c r="A13" s="1"/>
      <c r="B13" s="29">
        <f t="array" ref="B13:C13">GünlerVeHaftalar+DATE(TakvimYılı,2,1)-WEEKDAY(DATE(TakvimYılı,2,1),(HaftaBaşlangıcı="Pazartesi")+1)+36</f>
        <v>46083</v>
      </c>
      <c r="C13" s="29">
        <v>46084.0</v>
      </c>
      <c r="D13" s="37" t="s">
        <v>12</v>
      </c>
      <c r="E13" s="38" t="s">
        <v>19</v>
      </c>
      <c r="F13" s="22"/>
      <c r="G13" s="22"/>
      <c r="H13" s="2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6">
    <mergeCell ref="J6:S6"/>
    <mergeCell ref="J8:S8"/>
    <mergeCell ref="J10:S10"/>
    <mergeCell ref="J12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8.5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"Mart "&amp;TakvimYılı</f>
        <v>Mart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ht="19.5" customHeight="1">
      <c r="A3" s="1"/>
      <c r="B3" s="12">
        <f t="array" ref="B3:H3">GünlerVeHaftalar+DATE(TakvimYılı,3,1)-WEEKDAY(DATE(TakvimYılı,3,1),(HaftaBaşlangıcı="Pazartesi")+1)+1</f>
        <v>46076</v>
      </c>
      <c r="C3" s="12">
        <v>46077.0</v>
      </c>
      <c r="D3" s="12">
        <v>46078.0</v>
      </c>
      <c r="E3" s="12">
        <v>46079.0</v>
      </c>
      <c r="F3" s="12">
        <v>46080.0</v>
      </c>
      <c r="G3" s="12">
        <v>46081.0</v>
      </c>
      <c r="H3" s="12">
        <v>46082.0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GünlerVeHaftalar+DATE(TakvimYılı,3,1)-WEEKDAY(DATE(TakvimYılı,3,1),(HaftaBaşlangıcı="Pazartesi")+1)+8</f>
        <v>46083</v>
      </c>
      <c r="C5" s="29">
        <v>46084.0</v>
      </c>
      <c r="D5" s="29">
        <v>46085.0</v>
      </c>
      <c r="E5" s="29">
        <v>46086.0</v>
      </c>
      <c r="F5" s="29">
        <v>46087.0</v>
      </c>
      <c r="G5" s="29">
        <v>46088.0</v>
      </c>
      <c r="H5" s="29">
        <v>46089.0</v>
      </c>
    </row>
    <row r="6" ht="57.75" customHeight="1">
      <c r="A6" s="32" t="s">
        <v>20</v>
      </c>
      <c r="B6" s="34"/>
      <c r="C6" s="34"/>
      <c r="D6" s="34"/>
      <c r="E6" s="34"/>
      <c r="F6" s="39" t="s">
        <v>21</v>
      </c>
      <c r="G6" s="16"/>
      <c r="H6" s="16"/>
      <c r="J6" s="31" t="s">
        <v>22</v>
      </c>
    </row>
    <row r="7" ht="19.5" customHeight="1">
      <c r="A7" s="1"/>
      <c r="B7" s="35">
        <f t="array" ref="B7:H7">GünlerVeHaftalar+DATE(TakvimYılı,3,1)-WEEKDAY(DATE(TakvimYılı,3,1),(HaftaBaşlangıcı="Pazartesi")+1)+15</f>
        <v>46090</v>
      </c>
      <c r="C7" s="35">
        <v>46091.0</v>
      </c>
      <c r="D7" s="35">
        <v>46092.0</v>
      </c>
      <c r="E7" s="35">
        <v>46093.0</v>
      </c>
      <c r="F7" s="35">
        <v>46094.0</v>
      </c>
      <c r="G7" s="12">
        <v>46095.0</v>
      </c>
      <c r="H7" s="12">
        <v>46096.0</v>
      </c>
    </row>
    <row r="8" ht="57.75" customHeight="1">
      <c r="A8" s="32" t="s">
        <v>23</v>
      </c>
      <c r="B8" s="36"/>
      <c r="C8" s="36"/>
      <c r="D8" s="34"/>
      <c r="E8" s="34"/>
      <c r="F8" s="34"/>
      <c r="G8" s="1"/>
      <c r="H8" s="1"/>
      <c r="J8" s="31" t="s">
        <v>24</v>
      </c>
    </row>
    <row r="9" ht="19.5" customHeight="1">
      <c r="A9" s="1"/>
      <c r="B9" s="29">
        <f t="array" ref="B9:H9">GünlerVeHaftalar+DATE(TakvimYılı,3,1)-WEEKDAY(DATE(TakvimYılı,3,1),(HaftaBaşlangıcı="Pazartesi")+1)+22</f>
        <v>46097</v>
      </c>
      <c r="C9" s="29">
        <v>46098.0</v>
      </c>
      <c r="D9" s="29">
        <v>46099.0</v>
      </c>
      <c r="E9" s="29">
        <v>46100.0</v>
      </c>
      <c r="F9" s="29">
        <v>46101.0</v>
      </c>
      <c r="G9" s="29">
        <v>46102.0</v>
      </c>
      <c r="H9" s="29">
        <v>46103.0</v>
      </c>
    </row>
    <row r="10" ht="57.75" customHeight="1">
      <c r="A10" s="32" t="s">
        <v>25</v>
      </c>
      <c r="B10" s="34"/>
      <c r="C10" s="34"/>
      <c r="D10" s="34"/>
      <c r="E10" s="40" t="s">
        <v>26</v>
      </c>
      <c r="F10" s="41"/>
      <c r="G10" s="41"/>
      <c r="H10" s="42"/>
      <c r="J10" s="31" t="s">
        <v>27</v>
      </c>
    </row>
    <row r="11" ht="19.5" customHeight="1">
      <c r="A11" s="1"/>
      <c r="B11" s="12">
        <f t="array" ref="B11:H11">GünlerVeHaftalar+DATE(TakvimYılı,3,1)-WEEKDAY(DATE(TakvimYılı,3,1),(HaftaBaşlangıcı="Pazartesi")+1)+29</f>
        <v>46104</v>
      </c>
      <c r="C11" s="12">
        <v>46105.0</v>
      </c>
      <c r="D11" s="12">
        <v>46106.0</v>
      </c>
      <c r="E11" s="12">
        <v>46107.0</v>
      </c>
      <c r="F11" s="12">
        <v>46108.0</v>
      </c>
      <c r="G11" s="12">
        <v>46109.0</v>
      </c>
      <c r="H11" s="12">
        <v>46110.0</v>
      </c>
    </row>
    <row r="12" ht="57.75" customHeight="1">
      <c r="A12" s="32" t="s">
        <v>28</v>
      </c>
      <c r="B12" s="34"/>
      <c r="C12" s="34"/>
      <c r="D12" s="43" t="s">
        <v>29</v>
      </c>
      <c r="E12" s="43" t="s">
        <v>29</v>
      </c>
      <c r="F12" s="34"/>
      <c r="G12" s="34"/>
      <c r="J12" s="31" t="s">
        <v>30</v>
      </c>
    </row>
    <row r="13" ht="19.5" customHeight="1">
      <c r="A13" s="1"/>
      <c r="B13" s="29">
        <f t="array" ref="B13:C13">GünlerVeHaftalar+DATE(TakvimYılı,3,1)-WEEKDAY(DATE(TakvimYılı,3,1),(HaftaBaşlangıcı="Pazartesi")+1)+36</f>
        <v>46111</v>
      </c>
      <c r="C13" s="29">
        <v>46112.0</v>
      </c>
      <c r="D13" s="37" t="s">
        <v>12</v>
      </c>
      <c r="E13" s="44" t="s">
        <v>31</v>
      </c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J6:S6"/>
    <mergeCell ref="J8:S8"/>
    <mergeCell ref="E10:H10"/>
    <mergeCell ref="J10:S10"/>
    <mergeCell ref="J12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8.88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"Nisan "&amp;TakvimYılı</f>
        <v>Nisan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ht="19.5" customHeight="1">
      <c r="A3" s="1"/>
      <c r="B3" s="12">
        <f t="array" ref="B3:H3">GünlerVeHaftalar+DATE(TakvimYılı,4,1)-WEEKDAY(DATE(TakvimYılı,4,1),(HaftaBaşlangıcı="Pazartesi")+1)+1</f>
        <v>46111</v>
      </c>
      <c r="C3" s="12">
        <v>46112.0</v>
      </c>
      <c r="D3" s="12">
        <v>46113.0</v>
      </c>
      <c r="E3" s="12">
        <v>46114.0</v>
      </c>
      <c r="F3" s="12">
        <v>46115.0</v>
      </c>
      <c r="G3" s="12">
        <v>46116.0</v>
      </c>
      <c r="H3" s="12">
        <v>46117.0</v>
      </c>
    </row>
    <row r="4" ht="57.75" customHeight="1">
      <c r="A4" s="32" t="s">
        <v>32</v>
      </c>
      <c r="B4" s="45"/>
      <c r="C4" s="46"/>
      <c r="D4" s="45"/>
      <c r="E4" s="34"/>
      <c r="F4" s="34"/>
      <c r="G4" s="1"/>
      <c r="H4" s="1"/>
      <c r="J4" s="31" t="s">
        <v>33</v>
      </c>
    </row>
    <row r="5" ht="19.5" customHeight="1">
      <c r="A5" s="1"/>
      <c r="B5" s="29">
        <f t="array" ref="B5:H5">GünlerVeHaftalar+DATE(TakvimYılı,4,1)-WEEKDAY(DATE(TakvimYılı,4,1),(HaftaBaşlangıcı="Pazartesi")+1)+8</f>
        <v>46118</v>
      </c>
      <c r="C5" s="29">
        <v>46119.0</v>
      </c>
      <c r="D5" s="29">
        <v>46120.0</v>
      </c>
      <c r="E5" s="29">
        <v>46121.0</v>
      </c>
      <c r="F5" s="29">
        <v>46122.0</v>
      </c>
      <c r="G5" s="29">
        <v>46123.0</v>
      </c>
      <c r="H5" s="29">
        <v>46124.0</v>
      </c>
    </row>
    <row r="6" ht="63.75" customHeight="1">
      <c r="A6" s="32" t="s">
        <v>34</v>
      </c>
      <c r="B6" s="34"/>
      <c r="C6" s="34"/>
      <c r="D6" s="34"/>
      <c r="E6" s="34"/>
      <c r="F6" s="34"/>
      <c r="G6" s="16"/>
      <c r="H6" s="16"/>
      <c r="J6" s="31" t="s">
        <v>35</v>
      </c>
    </row>
    <row r="7" ht="19.5" customHeight="1">
      <c r="A7" s="1"/>
      <c r="B7" s="35">
        <f t="array" ref="B7:H7">GünlerVeHaftalar+DATE(TakvimYılı,4,1)-WEEKDAY(DATE(TakvimYılı,4,1),(HaftaBaşlangıcı="Pazartesi")+1)+15</f>
        <v>46125</v>
      </c>
      <c r="C7" s="35">
        <v>46126.0</v>
      </c>
      <c r="D7" s="35">
        <v>46127.0</v>
      </c>
      <c r="E7" s="35">
        <v>46128.0</v>
      </c>
      <c r="F7" s="35">
        <v>46129.0</v>
      </c>
      <c r="G7" s="12">
        <v>46130.0</v>
      </c>
      <c r="H7" s="12">
        <v>46131.0</v>
      </c>
    </row>
    <row r="8" ht="78.75" customHeight="1">
      <c r="A8" s="32" t="s">
        <v>36</v>
      </c>
      <c r="B8" s="34"/>
      <c r="C8" s="34"/>
      <c r="D8" s="34"/>
      <c r="E8" s="33"/>
      <c r="F8" s="34"/>
      <c r="G8" s="1"/>
      <c r="H8" s="1"/>
      <c r="J8" s="31" t="s">
        <v>37</v>
      </c>
    </row>
    <row r="9" ht="19.5" customHeight="1">
      <c r="A9" s="1"/>
      <c r="B9" s="29">
        <f t="array" ref="B9:H9">GünlerVeHaftalar+DATE(TakvimYılı,4,1)-WEEKDAY(DATE(TakvimYılı,4,1),(HaftaBaşlangıcı="Pazartesi")+1)+22</f>
        <v>46132</v>
      </c>
      <c r="C9" s="29">
        <v>46133.0</v>
      </c>
      <c r="D9" s="29">
        <v>46134.0</v>
      </c>
      <c r="E9" s="29">
        <v>46135.0</v>
      </c>
      <c r="F9" s="29">
        <v>46136.0</v>
      </c>
      <c r="G9" s="29">
        <v>46137.0</v>
      </c>
      <c r="H9" s="29">
        <v>46138.0</v>
      </c>
    </row>
    <row r="10" ht="57.75" customHeight="1">
      <c r="A10" s="32" t="s">
        <v>38</v>
      </c>
      <c r="B10" s="36"/>
      <c r="C10" s="47"/>
      <c r="D10" s="48" t="s">
        <v>39</v>
      </c>
      <c r="E10" s="49" t="s">
        <v>40</v>
      </c>
      <c r="F10" s="47"/>
      <c r="G10" s="16"/>
      <c r="H10" s="16"/>
      <c r="J10" s="50" t="s">
        <v>41</v>
      </c>
    </row>
    <row r="11" ht="19.5" customHeight="1">
      <c r="A11" s="1"/>
      <c r="B11" s="12">
        <f t="array" ref="B11:H11">GünlerVeHaftalar+DATE(TakvimYılı,4,1)-WEEKDAY(DATE(TakvimYılı,4,1),(HaftaBaşlangıcı="Pazartesi")+1)+29</f>
        <v>46139</v>
      </c>
      <c r="C11" s="12">
        <v>46140.0</v>
      </c>
      <c r="D11" s="35">
        <v>46141.0</v>
      </c>
      <c r="E11" s="12">
        <v>46142.0</v>
      </c>
      <c r="F11" s="12">
        <v>46143.0</v>
      </c>
      <c r="G11" s="12">
        <v>46144.0</v>
      </c>
      <c r="H11" s="12">
        <v>46145.0</v>
      </c>
    </row>
    <row r="12" ht="80.25" customHeight="1">
      <c r="A12" s="32" t="s">
        <v>42</v>
      </c>
      <c r="B12" s="51" t="s">
        <v>43</v>
      </c>
      <c r="C12" s="41"/>
      <c r="D12" s="41"/>
      <c r="E12" s="41"/>
      <c r="F12" s="41"/>
      <c r="G12" s="41"/>
      <c r="H12" s="52"/>
      <c r="J12" s="53" t="s">
        <v>44</v>
      </c>
    </row>
    <row r="13" ht="19.5" customHeight="1">
      <c r="A13" s="1"/>
      <c r="B13" s="29">
        <f t="array" ref="B13:C13">GünlerVeHaftalar+DATE(TakvimYılı,4,1)-WEEKDAY(DATE(TakvimYılı,4,1),(HaftaBaşlangıcı="Pazartesi")+1)+36</f>
        <v>46146</v>
      </c>
      <c r="C13" s="29">
        <v>46147.0</v>
      </c>
      <c r="D13" s="37" t="s">
        <v>12</v>
      </c>
      <c r="E13" s="38" t="s">
        <v>19</v>
      </c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J4:T4"/>
    <mergeCell ref="J6:S6"/>
    <mergeCell ref="J8:S8"/>
    <mergeCell ref="J10:S10"/>
    <mergeCell ref="J12:S12"/>
    <mergeCell ref="D13:D14"/>
    <mergeCell ref="E13:H14"/>
    <mergeCell ref="B12:H12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8.75"/>
    <col customWidth="1" min="2" max="2" width="18.25"/>
    <col customWidth="1" min="3" max="3" width="17.63"/>
    <col customWidth="1" min="4" max="4" width="26.88"/>
    <col customWidth="1" min="5" max="5" width="17.63"/>
    <col customWidth="1" min="6" max="6" width="32.75"/>
    <col customWidth="1" min="7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"Mayıs "&amp;TakvimYılı</f>
        <v>Mayıs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ht="19.5" customHeight="1">
      <c r="A3" s="1"/>
      <c r="B3" s="12">
        <f t="array" ref="B3:H3">GünlerVeHaftalar+DATE(TakvimYılı,5,1)-WEEKDAY(DATE(TakvimYılı,5,1),(HaftaBaşlangıcı="Pazartesi")+1)+1</f>
        <v>46139</v>
      </c>
      <c r="C3" s="12">
        <v>46140.0</v>
      </c>
      <c r="D3" s="12">
        <v>46141.0</v>
      </c>
      <c r="E3" s="12">
        <v>46142.0</v>
      </c>
      <c r="F3" s="12">
        <v>46143.0</v>
      </c>
      <c r="G3" s="12">
        <v>46144.0</v>
      </c>
      <c r="H3" s="12">
        <v>46145.0</v>
      </c>
    </row>
    <row r="4" ht="57.75" customHeight="1">
      <c r="A4" s="1"/>
      <c r="B4" s="34"/>
      <c r="C4" s="34"/>
      <c r="D4" s="34"/>
      <c r="E4" s="34"/>
      <c r="F4" s="49" t="s">
        <v>45</v>
      </c>
      <c r="G4" s="1"/>
      <c r="H4" s="1"/>
      <c r="J4" s="54"/>
    </row>
    <row r="5" ht="19.5" customHeight="1">
      <c r="A5" s="1"/>
      <c r="B5" s="35">
        <f t="array" ref="B5:H5">GünlerVeHaftalar+DATE(TakvimYılı,5,1)-WEEKDAY(DATE(TakvimYılı,5,1),(HaftaBaşlangıcı="Pazartesi")+1)+8</f>
        <v>46146</v>
      </c>
      <c r="C5" s="35">
        <v>46147.0</v>
      </c>
      <c r="D5" s="35">
        <v>46148.0</v>
      </c>
      <c r="E5" s="35">
        <v>46149.0</v>
      </c>
      <c r="F5" s="35">
        <v>46150.0</v>
      </c>
      <c r="G5" s="29">
        <v>46151.0</v>
      </c>
      <c r="H5" s="29">
        <v>46152.0</v>
      </c>
    </row>
    <row r="6" ht="75.0" customHeight="1">
      <c r="A6" s="32" t="s">
        <v>42</v>
      </c>
      <c r="B6" s="34"/>
      <c r="C6" s="34"/>
      <c r="D6" s="55" t="s">
        <v>46</v>
      </c>
      <c r="E6" s="34"/>
      <c r="F6" s="34"/>
      <c r="G6" s="16"/>
      <c r="H6" s="16"/>
      <c r="J6" s="31" t="s">
        <v>47</v>
      </c>
    </row>
    <row r="7" ht="19.5" customHeight="1">
      <c r="A7" s="1"/>
      <c r="B7" s="35">
        <f t="array" ref="B7:H7">GünlerVeHaftalar+DATE(TakvimYılı,5,1)-WEEKDAY(DATE(TakvimYılı,5,1),(HaftaBaşlangıcı="Pazartesi")+1)+15</f>
        <v>46153</v>
      </c>
      <c r="C7" s="35">
        <v>46154.0</v>
      </c>
      <c r="D7" s="35">
        <v>46155.0</v>
      </c>
      <c r="E7" s="35">
        <v>46156.0</v>
      </c>
      <c r="F7" s="35">
        <v>46157.0</v>
      </c>
      <c r="G7" s="12">
        <v>46158.0</v>
      </c>
      <c r="H7" s="12">
        <v>46159.0</v>
      </c>
    </row>
    <row r="8" ht="63.0" customHeight="1">
      <c r="A8" s="32" t="s">
        <v>48</v>
      </c>
      <c r="B8" s="34"/>
      <c r="C8" s="34"/>
      <c r="D8" s="34"/>
      <c r="E8" s="56" t="s">
        <v>49</v>
      </c>
      <c r="F8" s="56" t="s">
        <v>49</v>
      </c>
      <c r="G8" s="1"/>
      <c r="H8" s="1"/>
      <c r="J8" s="31" t="s">
        <v>50</v>
      </c>
    </row>
    <row r="9" ht="19.5" customHeight="1">
      <c r="A9" s="1"/>
      <c r="B9" s="35">
        <f t="array" ref="B9:H9">GünlerVeHaftalar+DATE(TakvimYılı,5,1)-WEEKDAY(DATE(TakvimYılı,5,1),(HaftaBaşlangıcı="Pazartesi")+1)+22</f>
        <v>46160</v>
      </c>
      <c r="C9" s="35">
        <v>46161.0</v>
      </c>
      <c r="D9" s="35">
        <v>46162.0</v>
      </c>
      <c r="E9" s="35">
        <v>46163.0</v>
      </c>
      <c r="F9" s="35">
        <v>46164.0</v>
      </c>
      <c r="G9" s="29">
        <v>46165.0</v>
      </c>
      <c r="H9" s="29">
        <v>46166.0</v>
      </c>
    </row>
    <row r="10" ht="57.75" customHeight="1">
      <c r="A10" s="32" t="s">
        <v>51</v>
      </c>
      <c r="B10" s="34"/>
      <c r="C10" s="49" t="s">
        <v>52</v>
      </c>
      <c r="D10" s="34"/>
      <c r="E10" s="34"/>
      <c r="F10" s="36"/>
      <c r="G10" s="16"/>
      <c r="H10" s="16"/>
      <c r="J10" s="57" t="s">
        <v>53</v>
      </c>
    </row>
    <row r="11" ht="19.5" customHeight="1">
      <c r="A11" s="1"/>
      <c r="B11" s="35">
        <f t="array" ref="B11:H11">GünlerVeHaftalar+DATE(TakvimYılı,5,1)-WEEKDAY(DATE(TakvimYılı,5,1),(HaftaBaşlangıcı="Pazartesi")+1)+29</f>
        <v>46167</v>
      </c>
      <c r="C11" s="35">
        <v>46168.0</v>
      </c>
      <c r="D11" s="35">
        <v>46169.0</v>
      </c>
      <c r="E11" s="35">
        <v>46170.0</v>
      </c>
      <c r="F11" s="35">
        <v>46171.0</v>
      </c>
      <c r="G11" s="12">
        <v>46172.0</v>
      </c>
      <c r="H11" s="12">
        <v>46173.0</v>
      </c>
    </row>
    <row r="12" ht="57.75" customHeight="1">
      <c r="A12" s="1"/>
      <c r="B12" s="58" t="s">
        <v>54</v>
      </c>
      <c r="C12" s="41"/>
      <c r="D12" s="41"/>
      <c r="E12" s="41"/>
      <c r="F12" s="41"/>
      <c r="G12" s="42"/>
      <c r="H12" s="1"/>
    </row>
    <row r="13" ht="45.0" customHeight="1">
      <c r="A13" s="1"/>
      <c r="B13" s="29">
        <f t="array" ref="B13:C13">GünlerVeHaftalar+DATE(TakvimYılı,5,1)-WEEKDAY(DATE(TakvimYılı,5,1),(HaftaBaşlangıcı="Pazartesi")+1)+36</f>
        <v>46174</v>
      </c>
      <c r="C13" s="29">
        <v>46175.0</v>
      </c>
      <c r="D13" s="37" t="s">
        <v>12</v>
      </c>
      <c r="E13" s="38" t="s">
        <v>19</v>
      </c>
      <c r="F13" s="22"/>
      <c r="G13" s="22"/>
      <c r="H13" s="23"/>
    </row>
    <row r="14" ht="7.5" customHeight="1">
      <c r="A14" s="1"/>
      <c r="B14" s="16"/>
      <c r="C14" s="16"/>
      <c r="D14" s="24"/>
      <c r="E14" s="59"/>
      <c r="H14" s="60"/>
    </row>
    <row r="15" hidden="1">
      <c r="E15" s="25"/>
      <c r="F15" s="26"/>
      <c r="G15" s="26"/>
      <c r="H15" s="27"/>
    </row>
    <row r="16">
      <c r="E16" s="16"/>
      <c r="F16" s="16"/>
      <c r="G16" s="16"/>
      <c r="H16" s="16"/>
    </row>
    <row r="17">
      <c r="E17" s="1"/>
      <c r="F17" s="1"/>
      <c r="G17" s="1"/>
      <c r="H17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J4:S4"/>
    <mergeCell ref="J6:S6"/>
    <mergeCell ref="J8:S8"/>
    <mergeCell ref="J10:S10"/>
    <mergeCell ref="B12:G12"/>
    <mergeCell ref="D13:D14"/>
    <mergeCell ref="E13:H15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8.38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ht="19.5" customHeight="1">
      <c r="A3" s="1"/>
      <c r="B3" s="12">
        <f t="array" ref="B3:H3">GünlerVeHaftalar+DATE(TakvimYılı,6,1)-WEEKDAY(DATE(TakvimYılı,6,1),(HaftaBaşlangıcı="Pazartesi")+1)+1</f>
        <v>46174</v>
      </c>
      <c r="C3" s="12">
        <v>46175.0</v>
      </c>
      <c r="D3" s="12">
        <v>46176.0</v>
      </c>
      <c r="E3" s="12">
        <v>46177.0</v>
      </c>
      <c r="F3" s="12">
        <v>46178.0</v>
      </c>
      <c r="G3" s="12">
        <v>46179.0</v>
      </c>
      <c r="H3" s="12">
        <v>46180.0</v>
      </c>
    </row>
    <row r="4" ht="57.75" customHeight="1">
      <c r="A4" s="32" t="s">
        <v>55</v>
      </c>
      <c r="B4" s="1"/>
      <c r="C4" s="1"/>
      <c r="D4" s="1"/>
      <c r="E4" s="1"/>
      <c r="F4" s="61" t="s">
        <v>56</v>
      </c>
      <c r="G4" s="1"/>
      <c r="H4" s="1"/>
      <c r="J4" s="62" t="s">
        <v>57</v>
      </c>
    </row>
    <row r="5" ht="19.5" customHeight="1">
      <c r="A5" s="1"/>
      <c r="B5" s="29">
        <f t="array" ref="B5:H5">GünlerVeHaftalar+DATE(TakvimYılı,6,1)-WEEKDAY(DATE(TakvimYılı,6,1),(HaftaBaşlangıcı="Pazartesi")+1)+8</f>
        <v>46181</v>
      </c>
      <c r="C5" s="29">
        <v>46182.0</v>
      </c>
      <c r="D5" s="29">
        <v>46183.0</v>
      </c>
      <c r="E5" s="29">
        <v>46184.0</v>
      </c>
      <c r="F5" s="29">
        <v>46185.0</v>
      </c>
      <c r="G5" s="29">
        <v>46186.0</v>
      </c>
      <c r="H5" s="29">
        <v>46187.0</v>
      </c>
    </row>
    <row r="6" ht="57.75" customHeight="1">
      <c r="A6" s="32" t="s">
        <v>58</v>
      </c>
      <c r="B6" s="1"/>
      <c r="C6" s="63"/>
      <c r="D6" s="63"/>
      <c r="E6" s="1"/>
      <c r="F6" s="64"/>
      <c r="G6" s="64"/>
      <c r="H6" s="16"/>
      <c r="J6" s="65" t="s">
        <v>59</v>
      </c>
    </row>
    <row r="7" ht="19.5" customHeight="1">
      <c r="A7" s="1"/>
      <c r="B7" s="35">
        <f t="array" ref="B7:H7">GünlerVeHaftalar+DATE(TakvimYılı,6,1)-WEEKDAY(DATE(TakvimYılı,6,1),(HaftaBaşlangıcı="Pazartesi")+1)+15</f>
        <v>46188</v>
      </c>
      <c r="C7" s="35">
        <v>46189.0</v>
      </c>
      <c r="D7" s="35">
        <v>46190.0</v>
      </c>
      <c r="E7" s="35">
        <v>46191.0</v>
      </c>
      <c r="F7" s="35">
        <v>46192.0</v>
      </c>
      <c r="G7" s="35">
        <v>46193.0</v>
      </c>
      <c r="H7" s="12">
        <v>46194.0</v>
      </c>
    </row>
    <row r="8" ht="57.75" customHeight="1">
      <c r="A8" s="1"/>
      <c r="B8" s="66"/>
      <c r="C8" s="67" t="s">
        <v>60</v>
      </c>
      <c r="D8" s="67" t="s">
        <v>60</v>
      </c>
      <c r="E8" s="68"/>
      <c r="F8" s="64"/>
      <c r="G8" s="69"/>
      <c r="H8" s="1"/>
    </row>
    <row r="9" ht="19.5" customHeight="1">
      <c r="A9" s="1"/>
      <c r="B9" s="35">
        <f t="array" ref="B9:H9">GünlerVeHaftalar+DATE(TakvimYılı,6,1)-WEEKDAY(DATE(TakvimYılı,6,1),(HaftaBaşlangıcı="Pazartesi")+1)+22</f>
        <v>46195</v>
      </c>
      <c r="C9" s="35">
        <v>46196.0</v>
      </c>
      <c r="D9" s="35">
        <v>46197.0</v>
      </c>
      <c r="E9" s="35">
        <v>46198.0</v>
      </c>
      <c r="F9" s="35">
        <v>46199.0</v>
      </c>
      <c r="G9" s="35">
        <v>46200.0</v>
      </c>
      <c r="H9" s="29">
        <v>46201.0</v>
      </c>
    </row>
    <row r="10" ht="57.75" customHeight="1">
      <c r="A10" s="1"/>
      <c r="B10" s="34"/>
      <c r="C10" s="36"/>
      <c r="D10" s="36"/>
      <c r="E10" s="34"/>
      <c r="F10" s="70"/>
      <c r="G10" s="70"/>
      <c r="H10" s="16"/>
    </row>
    <row r="11" ht="19.5" customHeight="1">
      <c r="A11" s="1"/>
      <c r="B11" s="12">
        <f t="array" ref="B11:H11">GünlerVeHaftalar+DATE(TakvimYılı,6,1)-WEEKDAY(DATE(TakvimYılı,6,1),(HaftaBaşlangıcı="Pazartesi")+1)+29</f>
        <v>46202</v>
      </c>
      <c r="C11" s="12">
        <v>46203.0</v>
      </c>
      <c r="D11" s="12">
        <v>46204.0</v>
      </c>
      <c r="E11" s="12">
        <v>46205.0</v>
      </c>
      <c r="F11" s="12">
        <v>46206.0</v>
      </c>
      <c r="G11" s="12">
        <v>46207.0</v>
      </c>
      <c r="H11" s="12">
        <v>46208.0</v>
      </c>
    </row>
    <row r="12" ht="57.75" customHeight="1">
      <c r="A12" s="1"/>
      <c r="B12" s="71" t="s">
        <v>61</v>
      </c>
      <c r="C12" s="71" t="s">
        <v>61</v>
      </c>
      <c r="F12" s="19"/>
      <c r="G12" s="1"/>
      <c r="H12" s="1"/>
    </row>
    <row r="13" ht="19.5" customHeight="1">
      <c r="A13" s="1"/>
      <c r="B13" s="29">
        <f t="array" ref="B13:C13">GünlerVeHaftalar+DATE(TakvimYılı,6,1)-WEEKDAY(DATE(TakvimYılı,6,1),(HaftaBaşlangıcı="Pazartesi")+1)+36</f>
        <v>46209</v>
      </c>
      <c r="C13" s="29">
        <v>46210.0</v>
      </c>
      <c r="D13" s="37" t="s">
        <v>12</v>
      </c>
      <c r="E13" s="72" t="s">
        <v>62</v>
      </c>
      <c r="F13" s="22"/>
      <c r="G13" s="22"/>
      <c r="H13" s="23"/>
    </row>
    <row r="14" ht="6.0" customHeight="1">
      <c r="A14" s="1"/>
      <c r="B14" s="29"/>
      <c r="C14" s="29"/>
      <c r="D14" s="73"/>
      <c r="E14" s="59"/>
      <c r="H14" s="6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8.25" customHeight="1">
      <c r="A15" s="1"/>
      <c r="B15" s="16"/>
      <c r="C15" s="16"/>
      <c r="D15" s="24"/>
      <c r="E15" s="25"/>
      <c r="F15" s="26"/>
      <c r="G15" s="26"/>
      <c r="H15" s="27"/>
    </row>
    <row r="16" ht="18.75" customHeight="1">
      <c r="A16" s="1"/>
      <c r="B16" s="16"/>
      <c r="C16" s="16"/>
      <c r="D16" s="74"/>
      <c r="E16" s="16" t="s">
        <v>63</v>
      </c>
      <c r="F16" s="16"/>
      <c r="G16" s="16"/>
      <c r="H16" s="1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J4:S4"/>
    <mergeCell ref="D13:D15"/>
    <mergeCell ref="E13:H15"/>
    <mergeCell ref="J6:R6"/>
  </mergeCells>
  <conditionalFormatting sqref="B11:H11 B13:C14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GünlerVeHaftalar+DATE(TakvimYılı,7,1)-WEEKDAY(DATE(TakvimYılı,7,1),(HaftaBaşlangıcı="Pazartesi")+1)+1</f>
        <v>46202</v>
      </c>
      <c r="C3" s="12">
        <v>46203.0</v>
      </c>
      <c r="D3" s="12">
        <v>46204.0</v>
      </c>
      <c r="E3" s="12">
        <v>46205.0</v>
      </c>
      <c r="F3" s="12">
        <v>46206.0</v>
      </c>
      <c r="G3" s="12">
        <v>46207.0</v>
      </c>
      <c r="H3" s="12">
        <v>46208.0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GünlerVeHaftalar+DATE(TakvimYılı,7,1)-WEEKDAY(DATE(TakvimYılı,7,1),(HaftaBaşlangıcı="Pazartesi")+1)+8</f>
        <v>46209</v>
      </c>
      <c r="C5" s="29">
        <v>46210.0</v>
      </c>
      <c r="D5" s="29">
        <v>46211.0</v>
      </c>
      <c r="E5" s="29">
        <v>46212.0</v>
      </c>
      <c r="F5" s="29">
        <v>46213.0</v>
      </c>
      <c r="G5" s="29">
        <v>46214.0</v>
      </c>
      <c r="H5" s="29">
        <v>46215.0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GünlerVeHaftalar+DATE(TakvimYılı,7,1)-WEEKDAY(DATE(TakvimYılı,7,1),(HaftaBaşlangıcı="Pazartesi")+1)+15</f>
        <v>46216</v>
      </c>
      <c r="C7" s="12">
        <v>46217.0</v>
      </c>
      <c r="D7" s="12">
        <v>46218.0</v>
      </c>
      <c r="E7" s="12">
        <v>46219.0</v>
      </c>
      <c r="F7" s="12">
        <v>46220.0</v>
      </c>
      <c r="G7" s="12">
        <v>46221.0</v>
      </c>
      <c r="H7" s="12">
        <v>46222.0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GünlerVeHaftalar+DATE(TakvimYılı,7,1)-WEEKDAY(DATE(TakvimYılı,7,1),(HaftaBaşlangıcı="Pazartesi")+1)+22</f>
        <v>46223</v>
      </c>
      <c r="C9" s="29">
        <v>46224.0</v>
      </c>
      <c r="D9" s="29">
        <v>46225.0</v>
      </c>
      <c r="E9" s="29">
        <v>46226.0</v>
      </c>
      <c r="F9" s="29">
        <v>46227.0</v>
      </c>
      <c r="G9" s="29">
        <v>46228.0</v>
      </c>
      <c r="H9" s="29">
        <v>46229.0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GünlerVeHaftalar+DATE(TakvimYılı,7,1)-WEEKDAY(DATE(TakvimYılı,7,1),(HaftaBaşlangıcı="Pazartesi")+1)+29</f>
        <v>46230</v>
      </c>
      <c r="C11" s="12">
        <v>46231.0</v>
      </c>
      <c r="D11" s="12">
        <v>46232.0</v>
      </c>
      <c r="E11" s="12">
        <v>46233.0</v>
      </c>
      <c r="F11" s="12">
        <v>46234.0</v>
      </c>
      <c r="G11" s="12">
        <v>46235.0</v>
      </c>
      <c r="H11" s="12">
        <v>46236.0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GünlerVeHaftalar+DATE(TakvimYılı,7,1)-WEEKDAY(DATE(TakvimYılı,7,1),(HaftaBaşlangıcı="Pazartesi")+1)+36</f>
        <v>46237</v>
      </c>
      <c r="C13" s="29">
        <v>46238.0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GünlerVeHaftalar+DATE(TakvimYılı,8,1)-WEEKDAY(DATE(TakvimYılı,8,1),(HaftaBaşlangıcı="Pazartesi")+1)+1</f>
        <v>46230</v>
      </c>
      <c r="C3" s="12">
        <v>46231.0</v>
      </c>
      <c r="D3" s="12">
        <v>46232.0</v>
      </c>
      <c r="E3" s="12">
        <v>46233.0</v>
      </c>
      <c r="F3" s="12">
        <v>46234.0</v>
      </c>
      <c r="G3" s="12">
        <v>46235.0</v>
      </c>
      <c r="H3" s="12">
        <v>46236.0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GünlerVeHaftalar+DATE(TakvimYılı,8,1)-WEEKDAY(DATE(TakvimYılı,8,1),(HaftaBaşlangıcı="Pazartesi")+1)+8</f>
        <v>46237</v>
      </c>
      <c r="C5" s="29">
        <v>46238.0</v>
      </c>
      <c r="D5" s="29">
        <v>46239.0</v>
      </c>
      <c r="E5" s="29">
        <v>46240.0</v>
      </c>
      <c r="F5" s="29">
        <v>46241.0</v>
      </c>
      <c r="G5" s="29">
        <v>46242.0</v>
      </c>
      <c r="H5" s="29">
        <v>46243.0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GünlerVeHaftalar+DATE(TakvimYılı,8,1)-WEEKDAY(DATE(TakvimYılı,8,1),(HaftaBaşlangıcı="Pazartesi")+1)+15</f>
        <v>46244</v>
      </c>
      <c r="C7" s="12">
        <v>46245.0</v>
      </c>
      <c r="D7" s="12">
        <v>46246.0</v>
      </c>
      <c r="E7" s="12">
        <v>46247.0</v>
      </c>
      <c r="F7" s="12">
        <v>46248.0</v>
      </c>
      <c r="G7" s="12">
        <v>46249.0</v>
      </c>
      <c r="H7" s="12">
        <v>46250.0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GünlerVeHaftalar+DATE(TakvimYılı,8,1)-WEEKDAY(DATE(TakvimYılı,8,1),(HaftaBaşlangıcı="Pazartesi")+1)+22</f>
        <v>46251</v>
      </c>
      <c r="C9" s="29">
        <v>46252.0</v>
      </c>
      <c r="D9" s="29">
        <v>46253.0</v>
      </c>
      <c r="E9" s="29">
        <v>46254.0</v>
      </c>
      <c r="F9" s="29">
        <v>46255.0</v>
      </c>
      <c r="G9" s="29">
        <v>46256.0</v>
      </c>
      <c r="H9" s="29">
        <v>46257.0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GünlerVeHaftalar+DATE(TakvimYılı,8,1)-WEEKDAY(DATE(TakvimYılı,8,1),(HaftaBaşlangıcı="Pazartesi")+1)+29</f>
        <v>46258</v>
      </c>
      <c r="C11" s="12">
        <v>46259.0</v>
      </c>
      <c r="D11" s="12">
        <v>46260.0</v>
      </c>
      <c r="E11" s="12">
        <v>46261.0</v>
      </c>
      <c r="F11" s="12">
        <v>46262.0</v>
      </c>
      <c r="G11" s="12">
        <v>46263.0</v>
      </c>
      <c r="H11" s="12">
        <v>46264.0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GünlerVeHaftalar+DATE(TakvimYılı,8,1)-WEEKDAY(DATE(TakvimYılı,8,1),(HaftaBaşlangıcı="Pazartesi")+1)+36</f>
        <v>46265</v>
      </c>
      <c r="C13" s="29">
        <v>46266.0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"Eylül "&amp;TakvimYılı</f>
        <v>Eylül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2">
        <f t="array" ref="B3:H3">GünlerVeHaftalar+DATE(TakvimYılı,9,1)-WEEKDAY(DATE(TakvimYılı,9,1),(HaftaBaşlangıcı="Pazartesi")+1)+1</f>
        <v>46265</v>
      </c>
      <c r="C3" s="12">
        <v>46266.0</v>
      </c>
      <c r="D3" s="12">
        <v>46267.0</v>
      </c>
      <c r="E3" s="12">
        <v>46268.0</v>
      </c>
      <c r="F3" s="12">
        <v>46269.0</v>
      </c>
      <c r="G3" s="12">
        <v>46270.0</v>
      </c>
      <c r="H3" s="12">
        <v>46271.0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9">
        <f t="array" ref="B5:H5">GünlerVeHaftalar+DATE(TakvimYılı,9,1)-WEEKDAY(DATE(TakvimYılı,9,1),(HaftaBaşlangıcı="Pazartesi")+1)+8</f>
        <v>46272</v>
      </c>
      <c r="C5" s="29">
        <v>46273.0</v>
      </c>
      <c r="D5" s="29">
        <v>46274.0</v>
      </c>
      <c r="E5" s="29">
        <v>46275.0</v>
      </c>
      <c r="F5" s="29">
        <v>46276.0</v>
      </c>
      <c r="G5" s="29">
        <v>46277.0</v>
      </c>
      <c r="H5" s="29">
        <v>46278.0</v>
      </c>
    </row>
    <row r="6" ht="57.75" customHeight="1">
      <c r="A6" s="1"/>
      <c r="B6" s="16"/>
      <c r="C6" s="16"/>
      <c r="D6" s="16"/>
      <c r="E6" s="16"/>
      <c r="F6" s="16"/>
      <c r="G6" s="16"/>
      <c r="H6" s="16"/>
    </row>
    <row r="7" ht="19.5" customHeight="1">
      <c r="A7" s="1"/>
      <c r="B7" s="12">
        <f t="array" ref="B7:H7">GünlerVeHaftalar+DATE(TakvimYılı,9,1)-WEEKDAY(DATE(TakvimYılı,9,1),(HaftaBaşlangıcı="Pazartesi")+1)+15</f>
        <v>46279</v>
      </c>
      <c r="C7" s="12">
        <v>46280.0</v>
      </c>
      <c r="D7" s="12">
        <v>46281.0</v>
      </c>
      <c r="E7" s="12">
        <v>46282.0</v>
      </c>
      <c r="F7" s="12">
        <v>46283.0</v>
      </c>
      <c r="G7" s="12">
        <v>46284.0</v>
      </c>
      <c r="H7" s="12">
        <v>46285.0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9">
        <f t="array" ref="B9:H9">GünlerVeHaftalar+DATE(TakvimYılı,9,1)-WEEKDAY(DATE(TakvimYılı,9,1),(HaftaBaşlangıcı="Pazartesi")+1)+22</f>
        <v>46286</v>
      </c>
      <c r="C9" s="29">
        <v>46287.0</v>
      </c>
      <c r="D9" s="29">
        <v>46288.0</v>
      </c>
      <c r="E9" s="29">
        <v>46289.0</v>
      </c>
      <c r="F9" s="29">
        <v>46290.0</v>
      </c>
      <c r="G9" s="29">
        <v>46291.0</v>
      </c>
      <c r="H9" s="29">
        <v>46292.0</v>
      </c>
    </row>
    <row r="10" ht="57.75" customHeight="1">
      <c r="A10" s="1"/>
      <c r="B10" s="16"/>
      <c r="C10" s="16"/>
      <c r="D10" s="16"/>
      <c r="E10" s="16"/>
      <c r="F10" s="16"/>
      <c r="G10" s="16"/>
      <c r="H10" s="16"/>
    </row>
    <row r="11" ht="19.5" customHeight="1">
      <c r="A11" s="1"/>
      <c r="B11" s="12">
        <f t="array" ref="B11:H11">GünlerVeHaftalar+DATE(TakvimYılı,9,1)-WEEKDAY(DATE(TakvimYılı,9,1),(HaftaBaşlangıcı="Pazartesi")+1)+29</f>
        <v>46293</v>
      </c>
      <c r="C11" s="12">
        <v>46294.0</v>
      </c>
      <c r="D11" s="12">
        <v>46295.0</v>
      </c>
      <c r="E11" s="12">
        <v>46296.0</v>
      </c>
      <c r="F11" s="12">
        <v>46297.0</v>
      </c>
      <c r="G11" s="12">
        <v>46298.0</v>
      </c>
      <c r="H11" s="12">
        <v>46299.0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9">
        <f t="array" ref="B13:C13">GünlerVeHaftalar+DATE(TakvimYılı,9,1)-WEEKDAY(DATE(TakvimYılı,9,1),(HaftaBaşlangıcı="Pazartesi")+1)+36</f>
        <v>46300</v>
      </c>
      <c r="C13" s="29">
        <v>46301.0</v>
      </c>
      <c r="D13" s="37" t="s">
        <v>12</v>
      </c>
      <c r="E13" s="72"/>
      <c r="F13" s="22"/>
      <c r="G13" s="22"/>
      <c r="H13" s="23"/>
    </row>
    <row r="14" ht="57.75" customHeight="1">
      <c r="A14" s="1"/>
      <c r="B14" s="16"/>
      <c r="C14" s="16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