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  <sheet state="visible" name="Ocak 2027" sheetId="13" r:id="rId16"/>
  </sheets>
  <definedNames>
    <definedName name="GünlerVeHaftalar">{0,1,2,3,4,5,6} + {0;1;2;3;4;5}*7</definedName>
    <definedName name="SütunBaşlığıBölgesi2..C14.5">'Mayıs'!$B$2</definedName>
    <definedName name="SütunBaşlığıBölgesi1..H12.8">'Ağustos'!$B$2</definedName>
    <definedName name="SütunBaşlığıBölgesi2..C14.7">Temmuz!$B$2</definedName>
    <definedName name="SütunBaşlığıBölgesi2..C14.12">'Aralık'!$B$2</definedName>
    <definedName name="SütunBaşlığıBölgesi1..H12.6">Haziran!$B$2</definedName>
    <definedName name="SütunBaşlığıBölgesi2..C14.9">'Eylül'!$B$2</definedName>
    <definedName name="SütunBaşlığıBölgesi2..C14.3">Mart!$B$2</definedName>
    <definedName name="SütunBaşlığıBölgesi2..C14.2">'Şubat'!$B$2</definedName>
    <definedName name="SütunBaşlığıBölgesi1..H12.5">'Mayıs'!$B$2</definedName>
    <definedName name="SütunBaşlığıBölgesi2..C14.1">Ocak!$B$2</definedName>
    <definedName name="SütunBaşlığıBölgesi1..H12.3">Mart!$B$2</definedName>
    <definedName name="SütunBaşlığıBölgesi2..C14.10">Ekim!$B$2</definedName>
    <definedName name="SütunBaşlığıBölgesi2..C14.11">'Kasım'!$B$2</definedName>
    <definedName name="TakvimYılı">Ocak!$K$2</definedName>
    <definedName name="SütunBaşlığıBölgesi1..H12.2">'Şubat'!$B$2</definedName>
    <definedName name="SütunBaşlığıBölgesi1..H12.4">Nisan!$B$2</definedName>
    <definedName name="SütunBaşlığıBölgesi1..H12.11">'Kasım'!$B$2</definedName>
    <definedName name="SütunBaşlığıBölgesi2..C14.4">Nisan!$B$2</definedName>
    <definedName name="SütunBaşlığıBölgesi1..H12.9">'Eylül'!$B$2</definedName>
    <definedName name="SütunBaşlığıBölgesi1..H12.10">Ekim!$B$2</definedName>
    <definedName name="SütunBaşlığıBölgesi1..H12.1">Ocak!$B$2</definedName>
    <definedName name="SütunBaşlığıBölgesi2..C14.6">Haziran!$B$2</definedName>
    <definedName name="SütunBaşlığıBölgesi1..H12.12">'Aralık'!$B$2</definedName>
    <definedName name="SütunBaşlığıBölgesi2..C14.8">'Ağustos'!$B$2</definedName>
    <definedName name="HaftaBaşlangıcı">Ocak!$K$3</definedName>
    <definedName name="SütunBaşlığıBölgesi1..H12.7">Temmuz!$B$2</definedName>
  </definedNames>
  <calcPr/>
  <extLst>
    <ext uri="GoogleSheetsCustomDataVersion2">
      <go:sheetsCustomData xmlns:go="http://customooxmlschemas.google.com/" r:id="rId17" roundtripDataChecksum="bjShDd/iTeYTBNaGDR9XexJCGSquYkwp5cxcAHWqBTw="/>
    </ext>
  </extLst>
</workbook>
</file>

<file path=xl/sharedStrings.xml><?xml version="1.0" encoding="utf-8"?>
<sst xmlns="http://schemas.openxmlformats.org/spreadsheetml/2006/main" count="93" uniqueCount="64">
  <si>
    <t>TAKVİM AYARLARI</t>
  </si>
  <si>
    <t>YIL</t>
  </si>
  <si>
    <t>HAFTA BAŞLANGICI</t>
  </si>
  <si>
    <t>PAZARTESİ</t>
  </si>
  <si>
    <t>SALI</t>
  </si>
  <si>
    <t>ÇARŞAMBA</t>
  </si>
  <si>
    <t>PERŞEMBE</t>
  </si>
  <si>
    <t>CUMA</t>
  </si>
  <si>
    <t>CUMARTESİ</t>
  </si>
  <si>
    <t>PAZAR</t>
  </si>
  <si>
    <t>Compulsory Preparatory Program Foreign Language Proficiency Exam I (Written)*1</t>
  </si>
  <si>
    <t>Foreign Language Proficiency Exam I (Speaking)*1 for the Compulsory Preparatory Program</t>
  </si>
  <si>
    <t>WEEK 1</t>
  </si>
  <si>
    <t>Compulsory English
 Preparatory Program
 Orientation</t>
  </si>
  <si>
    <t>English Placement Test for the Compulsory Foreign Language Preparatory Program</t>
  </si>
  <si>
    <r>
      <rPr>
        <rFont val="Merriweather"/>
        <color rgb="FF3F3F3F"/>
        <sz val="11.0"/>
      </rPr>
      <t xml:space="preserve">Beginning of First Semester Classes </t>
    </r>
    <r>
      <rPr>
        <rFont val="Merriweather"/>
        <b/>
        <color rgb="FF3F3F3F"/>
        <sz val="11.0"/>
      </rPr>
      <t>(Effective Academic Writing-Intro)</t>
    </r>
  </si>
  <si>
    <t>UNIT 1-Words, Sentences and Short Paragraphs</t>
  </si>
  <si>
    <t>WEEK 2</t>
  </si>
  <si>
    <t>UNIT 2- Describing Places
                        &amp;
UNIT 3- Describing Objects</t>
  </si>
  <si>
    <t xml:space="preserve">*1:Details regarding the Foreign Language Proficiency Exam for the Compulsory Preparatory Program will be announced on the website of the School of Foreign Languages for the following students: those who are newly admitted to the University and wish to be exempt from the Compulsory Preparatory Program; those who attended the preparatory program during the 2025–2026 academic year but were unsuccessful; students admitted through lateral or vertical transfer; and students placed through central placement scores who have either never received preparatory language education or have received it but were not successful.
Notes: On 23rd of September, Wednesday, only ice-breaker activities will be done.
</t>
  </si>
  <si>
    <t>WEEK 3</t>
  </si>
  <si>
    <t>UNIT 4- Explaining Tasks
UNIT 5- Describing the Past</t>
  </si>
  <si>
    <t>WEEK 4</t>
  </si>
  <si>
    <t>UNIT 5- Describing the Past
UNIT 6- Explaining the Changes</t>
  </si>
  <si>
    <t>WEEK 5</t>
  </si>
  <si>
    <t>Quiz 1</t>
  </si>
  <si>
    <t xml:space="preserve">UNIT 6- Explaining the Changes
UNIT 8- Explaining Opinions
</t>
  </si>
  <si>
    <t>WEEK 6</t>
  </si>
  <si>
    <t>Cumhuriyet Bayramı
(Republic Day)</t>
  </si>
  <si>
    <r>
      <rPr>
        <rFont val="Merriweather"/>
        <color rgb="FF3F3F3F"/>
        <sz val="11.0"/>
      </rPr>
      <t xml:space="preserve">
UNIT 8- Explaining Opinions
</t>
    </r>
    <r>
      <rPr>
        <rFont val="Merriweather"/>
        <b/>
        <color rgb="FFFF0000"/>
        <sz val="11.0"/>
      </rPr>
      <t>TASK 1</t>
    </r>
    <r>
      <rPr>
        <rFont val="Merriweather"/>
        <color rgb="FF3F3F3F"/>
        <sz val="11.0"/>
      </rPr>
      <t xml:space="preserve">
</t>
    </r>
    <r>
      <rPr>
        <rFont val="Merriweather"/>
        <i/>
        <color rgb="FF3F3F3F"/>
        <sz val="11.0"/>
      </rPr>
      <t>(*Unit 7 will be left out not to fall into a repetition in following books.)</t>
    </r>
  </si>
  <si>
    <t>WEEK 7</t>
  </si>
  <si>
    <t>EFFECTIVE ACADEMIC WRITING 1</t>
  </si>
  <si>
    <t xml:space="preserve">UNIT 1: The Sentence and The Paragraph </t>
  </si>
  <si>
    <t>WEEK 11</t>
  </si>
  <si>
    <t xml:space="preserve">
</t>
  </si>
  <si>
    <t>UNIT 3: Example Paragraphs</t>
  </si>
  <si>
    <t>WEEK 8</t>
  </si>
  <si>
    <r>
      <rPr>
        <rFont val="Merriweather"/>
        <color rgb="FF3F3F3F"/>
        <sz val="11.0"/>
      </rPr>
      <t xml:space="preserve">UNIT 1: The Sentence and The Paragraph 
</t>
    </r>
    <r>
      <rPr>
        <rFont val="Merriweather"/>
        <b/>
        <color rgb="FFFF0000"/>
        <sz val="11.0"/>
      </rPr>
      <t>TASK 2</t>
    </r>
  </si>
  <si>
    <t>WEEK 12</t>
  </si>
  <si>
    <t>Progress Test I</t>
  </si>
  <si>
    <r>
      <rPr>
        <rFont val="Merriweather"/>
        <b/>
        <color rgb="FF3F3F3F"/>
        <sz val="11.0"/>
      </rPr>
      <t xml:space="preserve">*There will be no lessons on Progress Test Days
</t>
    </r>
    <r>
      <rPr>
        <rFont val="Merriweather"/>
        <b val="0"/>
        <color rgb="FF3F3F3F"/>
        <sz val="11.0"/>
      </rPr>
      <t>UNIT 3: Example Paragraphs</t>
    </r>
    <r>
      <rPr>
        <rFont val="Merriweather"/>
        <b/>
        <color rgb="FF3F3F3F"/>
        <sz val="11.0"/>
      </rPr>
      <t xml:space="preserve">
</t>
    </r>
    <r>
      <rPr>
        <rFont val="Merriweather"/>
        <b/>
        <color rgb="FFFF0000"/>
        <sz val="11.0"/>
      </rPr>
      <t>TASK 4</t>
    </r>
  </si>
  <si>
    <t>WEEK 9</t>
  </si>
  <si>
    <t>2027 JANUARY</t>
  </si>
  <si>
    <t>PRESENTATION 1</t>
  </si>
  <si>
    <t>UNIT 2: Descriptive Paragraphs</t>
  </si>
  <si>
    <t>1
New Year's Holiday</t>
  </si>
  <si>
    <t xml:space="preserve">
WEEK 16</t>
  </si>
  <si>
    <r>
      <rPr>
        <rFont val="Merriweather"/>
        <color rgb="FF3F3F3F"/>
        <sz val="11.0"/>
      </rPr>
      <t>8
E</t>
    </r>
    <r>
      <rPr>
        <rFont val="Merriweather"/>
        <b/>
        <color rgb="FF3F3F3F"/>
        <sz val="11.0"/>
      </rPr>
      <t xml:space="preserve">nd of the Fall term lessons </t>
    </r>
  </si>
  <si>
    <t>UNIT 5: Narrative Paragraphs</t>
  </si>
  <si>
    <r>
      <rPr>
        <rFont val="Merriweather"/>
        <color rgb="FF3F3F3F"/>
        <sz val="11.0"/>
      </rPr>
      <t xml:space="preserve">14
</t>
    </r>
    <r>
      <rPr>
        <rFont val="Merriweather"/>
        <b/>
        <color rgb="FF3F3F3F"/>
        <sz val="11.0"/>
      </rPr>
      <t>*Foreign Language Proficiency Exam II (Written)¹ – End of Fall Semester Preparatory Program</t>
    </r>
  </si>
  <si>
    <r>
      <rPr>
        <rFont val="Merriweather"/>
        <color rgb="FF3F3F3F"/>
        <sz val="11.0"/>
      </rPr>
      <t xml:space="preserve">15
</t>
    </r>
    <r>
      <rPr>
        <rFont val="Merriweather"/>
        <b/>
        <color rgb="FF3F3F3F"/>
        <sz val="11.0"/>
      </rPr>
      <t>*Foreign Language Proficiency Exam II (Speaking)¹ – of Fall Semester Preparatory Program</t>
    </r>
  </si>
  <si>
    <t>Notes: 9 JANUARY - 7 FEBRUARY Winter Break 
*¹ Students whose average score in the Fall Semester in-year examinations is 65 or above, and students who attended the compulsory preparatory program during the 2025–2026 academic year but were unsuccessful.</t>
  </si>
  <si>
    <t>WEEK 10</t>
  </si>
  <si>
    <t>Quiz 2</t>
  </si>
  <si>
    <r>
      <rPr>
        <rFont val="Merriweather"/>
        <color rgb="FF3F3F3F"/>
        <sz val="11.0"/>
      </rPr>
      <t xml:space="preserve">UNIT 2: Descriptive Paragraphs
</t>
    </r>
    <r>
      <rPr>
        <rFont val="Merriweather"/>
        <b/>
        <color rgb="FFFF0000"/>
        <sz val="11.0"/>
      </rPr>
      <t>TASK 3</t>
    </r>
  </si>
  <si>
    <t>WEEK 13</t>
  </si>
  <si>
    <t>UNIT 4: Process Paragraphs</t>
  </si>
  <si>
    <t>WEEK 14</t>
  </si>
  <si>
    <r>
      <rPr>
        <rFont val="Merriweather"/>
        <b/>
        <color rgb="FF3F3F3F"/>
        <sz val="11.0"/>
      </rPr>
      <t xml:space="preserve">Presentation 2
</t>
    </r>
    <r>
      <rPr>
        <rFont val="Merriweather"/>
        <b/>
        <color rgb="FF3F3F3F"/>
        <sz val="14.0"/>
      </rPr>
      <t>International Day</t>
    </r>
  </si>
  <si>
    <r>
      <rPr>
        <rFont val="Merriweather"/>
        <b val="0"/>
        <color rgb="FF3F3F3F"/>
        <sz val="10.0"/>
      </rPr>
      <t>UNIT 4: Process Paragraphs</t>
    </r>
    <r>
      <rPr>
        <rFont val="Merriweather"/>
        <b/>
        <color rgb="FF3F3F3F"/>
        <sz val="10.0"/>
      </rPr>
      <t xml:space="preserve">
</t>
    </r>
    <r>
      <rPr>
        <rFont val="Merriweather"/>
        <b/>
        <color rgb="FFFF0000"/>
        <sz val="10.0"/>
      </rPr>
      <t>TASK 5</t>
    </r>
  </si>
  <si>
    <t>WEEK 15</t>
  </si>
  <si>
    <t>Portfolio 1-2
&amp; 
Class Participation 1</t>
  </si>
  <si>
    <t>New Year's Holiday</t>
  </si>
  <si>
    <t xml:space="preserve">7–21 December 2026: Application Period for Proficiency Exam II of the Compulsory English Preparatory Program 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</si>
</sst>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22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1.0"/>
      <color rgb="FF595959"/>
      <name val="Merriweather"/>
    </font>
    <font>
      <sz val="12.0"/>
      <color rgb="FF4C7226"/>
      <name val="Merriweather"/>
    </font>
    <font>
      <sz val="11.0"/>
      <color theme="1"/>
      <name val="Merriweather"/>
    </font>
    <font>
      <b/>
      <sz val="11.0"/>
      <color rgb="FF595959"/>
      <name val="Merriweather"/>
    </font>
    <font/>
    <font>
      <b/>
      <sz val="11.0"/>
      <color rgb="FF3F3F3F"/>
      <name val="Merriweather"/>
    </font>
    <font>
      <b/>
      <sz val="11.0"/>
      <color rgb="FF6AA84F"/>
      <name val="Merriweather"/>
    </font>
    <font>
      <sz val="11.0"/>
      <color rgb="FFEE0000"/>
      <name val="Calibri"/>
    </font>
    <font>
      <b/>
      <sz val="11.0"/>
      <color theme="1"/>
      <name val="Times New Roman"/>
    </font>
    <font>
      <sz val="11.0"/>
      <color rgb="FFFF0000"/>
      <name val="Merriweather"/>
    </font>
    <font>
      <sz val="36.0"/>
      <color theme="4"/>
      <name val="Merriweather"/>
    </font>
    <font>
      <sz val="26.0"/>
      <color theme="1"/>
      <name val="Merriweather"/>
    </font>
    <font>
      <b/>
      <sz val="11.0"/>
      <color theme="1"/>
      <name val="Merriweather"/>
    </font>
    <font>
      <sz val="11.0"/>
      <color rgb="FF002060"/>
      <name val="Merriweather"/>
    </font>
    <font>
      <sz val="10.0"/>
      <color rgb="FF3F3F3F"/>
      <name val="Merriweather"/>
    </font>
    <font>
      <b/>
      <sz val="10.0"/>
      <color rgb="FF3F3F3F"/>
      <name val="Merriweather"/>
    </font>
    <font>
      <b/>
      <sz val="11.0"/>
      <color rgb="FF4C7226"/>
      <name val="Merriweather"/>
    </font>
  </fonts>
  <fills count="1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6F6F1"/>
        <bgColor rgb="FFF6F6F1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A3D175"/>
        <bgColor rgb="FFA3D175"/>
      </patternFill>
    </fill>
    <fill>
      <patternFill patternType="solid">
        <fgColor rgb="FFC27BA0"/>
        <bgColor rgb="FFC27BA0"/>
      </patternFill>
    </fill>
    <fill>
      <patternFill patternType="solid">
        <fgColor theme="5"/>
        <bgColor theme="5"/>
      </patternFill>
    </fill>
    <fill>
      <patternFill patternType="solid">
        <fgColor rgb="FF00FFFF"/>
        <bgColor rgb="FF00FFFF"/>
      </patternFill>
    </fill>
    <fill>
      <patternFill patternType="solid">
        <fgColor rgb="FFF6B26B"/>
        <bgColor rgb="FFF6B26B"/>
      </patternFill>
    </fill>
  </fills>
  <borders count="19">
    <border/>
    <border>
      <left/>
      <right/>
      <top/>
      <bottom/>
    </border>
    <border>
      <bottom style="medium">
        <color rgb="FF4C7226"/>
      </bottom>
    </border>
    <border>
      <left/>
      <right style="thin">
        <color rgb="FFD8D8D8"/>
      </right>
      <top/>
      <bottom/>
    </border>
    <border>
      <left/>
      <right/>
      <top/>
    </border>
    <border>
      <left/>
      <top/>
    </border>
    <border>
      <top/>
    </border>
    <border>
      <right/>
      <top/>
    </border>
    <border>
      <right style="thin">
        <color rgb="FFD8D8D8"/>
      </right>
    </border>
    <border>
      <left/>
      <right/>
      <bottom/>
    </border>
    <border>
      <left/>
      <bottom/>
    </border>
    <border>
      <bottom/>
    </border>
    <border>
      <right/>
      <bottom/>
    </border>
    <border>
      <left/>
      <right/>
    </border>
    <border>
      <left/>
    </border>
    <border>
      <right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horizontal="left" vertical="center"/>
    </xf>
    <xf borderId="1" fillId="2" fontId="2" numFmtId="0" xfId="0" applyAlignment="1" applyBorder="1" applyFill="1" applyFont="1">
      <alignment vertical="center"/>
    </xf>
    <xf borderId="1" fillId="2" fontId="3" numFmtId="0" xfId="0" applyAlignment="1" applyBorder="1" applyFill="1" applyFont="1">
      <alignment vertical="center"/>
    </xf>
    <xf borderId="0" fillId="0" fontId="2" numFmtId="0" xfId="0" applyAlignment="1" applyFont="1">
      <alignment horizontal="right" vertical="center"/>
    </xf>
    <xf borderId="1" fillId="2" fontId="1" numFmtId="0" xfId="0" applyAlignment="1" applyBorder="1" applyFill="1" applyFont="1">
      <alignment vertical="top"/>
    </xf>
    <xf borderId="1" fillId="2" fontId="3" numFmtId="0" xfId="0" applyAlignment="1" applyBorder="1" applyFill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164" xfId="0" applyAlignment="1" applyFont="1" applyNumberFormat="1">
      <alignment horizontal="left" vertical="bottom"/>
    </xf>
    <xf borderId="0" fillId="0" fontId="6" numFmtId="0" xfId="0" applyAlignment="1" applyFont="1">
      <alignment horizontal="left" vertical="bottom"/>
    </xf>
    <xf borderId="3" fillId="3" fontId="7" numFmtId="0" xfId="0" applyAlignment="1" applyBorder="1" applyFill="1" applyFont="1">
      <alignment horizontal="left" shrinkToFit="0" vertical="top" wrapText="1"/>
    </xf>
    <xf borderId="0" fillId="0" fontId="1" numFmtId="0" xfId="0" applyAlignment="1" applyFont="1">
      <alignment horizontal="left" vertical="bottom"/>
    </xf>
    <xf borderId="1" fillId="4" fontId="5" numFmtId="164" xfId="0" applyAlignment="1" applyBorder="1" applyFill="1" applyFont="1" applyNumberFormat="1">
      <alignment horizontal="left" vertical="bottom"/>
    </xf>
    <xf borderId="1" fillId="4" fontId="1" numFmtId="0" xfId="0" applyAlignment="1" applyBorder="1" applyFill="1" applyFont="1">
      <alignment vertical="top"/>
    </xf>
    <xf borderId="0" fillId="0" fontId="1" numFmtId="164" xfId="0" applyAlignment="1" applyFont="1" applyNumberFormat="1">
      <alignment vertical="top"/>
    </xf>
    <xf borderId="1" fillId="4" fontId="5" numFmtId="164" xfId="0" applyAlignment="1" applyBorder="1" applyFill="1" applyFont="1" applyNumberFormat="1">
      <alignment horizontal="left" shrinkToFit="0" vertical="bottom" wrapText="1"/>
    </xf>
    <xf borderId="1" fillId="2" fontId="1" numFmtId="0" xfId="0" applyAlignment="1" applyBorder="1" applyFill="1" applyFont="1">
      <alignment horizontal="right" vertical="bottom"/>
    </xf>
    <xf borderId="4" fillId="4" fontId="8" numFmtId="0" xfId="0" applyAlignment="1" applyBorder="1" applyFill="1" applyFont="1">
      <alignment horizontal="left" shrinkToFit="0" vertical="top" wrapText="1"/>
    </xf>
    <xf borderId="5" fillId="4" fontId="1" numFmtId="0" xfId="0" applyAlignment="1" applyBorder="1" applyFill="1" applyFont="1">
      <alignment vertical="top"/>
    </xf>
    <xf borderId="6" fillId="0" fontId="9" numFmtId="0" xfId="0" applyAlignment="1" applyBorder="1" applyFont="1">
      <alignment vertical="top"/>
    </xf>
    <xf borderId="7" fillId="0" fontId="9" numFmtId="0" xfId="0" applyAlignment="1" applyBorder="1" applyFont="1">
      <alignment vertical="top"/>
    </xf>
    <xf borderId="8" fillId="0" fontId="7" numFmtId="0" xfId="0" applyAlignment="1" applyBorder="1" applyFont="1">
      <alignment horizontal="left" shrinkToFit="0" vertical="top" wrapText="1"/>
    </xf>
    <xf borderId="9" fillId="0" fontId="9" numFmtId="0" xfId="0" applyAlignment="1" applyBorder="1" applyFont="1">
      <alignment vertical="top"/>
    </xf>
    <xf borderId="10" fillId="0" fontId="9" numFmtId="0" xfId="0" applyAlignment="1" applyBorder="1" applyFont="1">
      <alignment vertical="top"/>
    </xf>
    <xf borderId="11" fillId="0" fontId="9" numFmtId="0" xfId="0" applyAlignment="1" applyBorder="1" applyFont="1">
      <alignment vertical="top"/>
    </xf>
    <xf borderId="12" fillId="0" fontId="9" numFmtId="0" xfId="0" applyAlignment="1" applyBorder="1" applyFont="1">
      <alignment vertical="top"/>
    </xf>
    <xf borderId="13" fillId="0" fontId="9" numFmtId="0" xfId="0" applyAlignment="1" applyBorder="1" applyFont="1">
      <alignment vertical="top"/>
    </xf>
    <xf borderId="14" fillId="0" fontId="9" numFmtId="0" xfId="0" applyAlignment="1" applyBorder="1" applyFont="1">
      <alignment vertical="top"/>
    </xf>
    <xf borderId="15" fillId="0" fontId="9" numFmtId="0" xfId="0" applyAlignment="1" applyBorder="1" applyFont="1">
      <alignment vertical="top"/>
    </xf>
    <xf borderId="1" fillId="4" fontId="8" numFmtId="0" xfId="0" applyAlignment="1" applyBorder="1" applyFill="1" applyFont="1">
      <alignment horizontal="left" shrinkToFit="0" vertical="top" wrapText="1"/>
    </xf>
    <xf borderId="0" fillId="0" fontId="10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1" fillId="5" fontId="1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shrinkToFit="0" vertical="center" wrapText="1"/>
    </xf>
    <xf borderId="1" fillId="6" fontId="1" numFmtId="0" xfId="0" applyAlignment="1" applyBorder="1" applyFill="1" applyFont="1">
      <alignment horizontal="center" readingOrder="0" shrinkToFit="0" vertical="center" wrapText="1"/>
    </xf>
    <xf borderId="0" fillId="0" fontId="5" numFmtId="0" xfId="0" applyAlignment="1" applyFont="1">
      <alignment horizontal="left" vertical="bottom"/>
    </xf>
    <xf borderId="0" fillId="0" fontId="1" numFmtId="0" xfId="0" applyAlignment="1" applyFont="1">
      <alignment horizontal="left" readingOrder="0" vertical="top"/>
    </xf>
    <xf borderId="5" fillId="4" fontId="11" numFmtId="0" xfId="0" applyAlignment="1" applyBorder="1" applyFill="1" applyFont="1">
      <alignment shrinkToFit="0" vertical="top" wrapText="1"/>
    </xf>
    <xf borderId="0" fillId="0" fontId="1" numFmtId="0" xfId="0" applyAlignment="1" applyFont="1">
      <alignment readingOrder="0" shrinkToFit="0" vertical="top" wrapText="1"/>
    </xf>
    <xf borderId="1" fillId="7" fontId="10" numFmtId="0" xfId="0" applyAlignment="1" applyBorder="1" applyFill="1" applyFont="1">
      <alignment horizontal="center" vertical="center"/>
    </xf>
    <xf borderId="0" fillId="0" fontId="12" numFmtId="0" xfId="0" applyAlignment="1" applyFont="1">
      <alignment vertical="top"/>
    </xf>
    <xf borderId="1" fillId="8" fontId="13" numFmtId="0" xfId="0" applyAlignment="1" applyBorder="1" applyFill="1" applyFont="1">
      <alignment horizontal="center" shrinkToFit="0" vertical="center" wrapText="1"/>
    </xf>
    <xf borderId="0" fillId="0" fontId="14" numFmtId="0" xfId="0" applyAlignment="1" applyFont="1">
      <alignment vertical="top"/>
    </xf>
    <xf borderId="1" fillId="9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top" wrapText="1"/>
    </xf>
    <xf borderId="5" fillId="4" fontId="11" numFmtId="0" xfId="0" applyAlignment="1" applyBorder="1" applyFill="1" applyFont="1">
      <alignment vertical="top"/>
    </xf>
    <xf borderId="1" fillId="3" fontId="1" numFmtId="0" xfId="0" applyAlignment="1" applyBorder="1" applyFill="1" applyFont="1">
      <alignment horizontal="center" vertical="top"/>
    </xf>
    <xf borderId="1" fillId="3" fontId="1" numFmtId="0" xfId="0" applyAlignment="1" applyBorder="1" applyFill="1" applyFont="1">
      <alignment vertical="top"/>
    </xf>
    <xf borderId="1" fillId="10" fontId="10" numFmtId="0" xfId="0" applyAlignment="1" applyBorder="1" applyFill="1" applyFont="1">
      <alignment horizontal="center" vertical="center"/>
    </xf>
    <xf borderId="0" fillId="0" fontId="10" numFmtId="0" xfId="0" applyAlignment="1" applyFont="1">
      <alignment shrinkToFit="0" vertical="top" wrapText="1"/>
    </xf>
    <xf borderId="0" fillId="0" fontId="15" numFmtId="17" xfId="0" applyAlignment="1" applyFont="1" applyNumberFormat="1">
      <alignment vertical="top"/>
    </xf>
    <xf borderId="16" fillId="5" fontId="16" numFmtId="0" xfId="0" applyAlignment="1" applyBorder="1" applyFill="1" applyFont="1">
      <alignment horizontal="center" shrinkToFit="0" vertical="center" wrapText="1"/>
    </xf>
    <xf borderId="1" fillId="9" fontId="1" numFmtId="0" xfId="0" applyAlignment="1" applyBorder="1" applyFill="1" applyFont="1">
      <alignment vertical="top"/>
    </xf>
    <xf borderId="17" fillId="0" fontId="9" numFmtId="0" xfId="0" applyAlignment="1" applyBorder="1" applyFont="1">
      <alignment vertical="top"/>
    </xf>
    <xf borderId="18" fillId="0" fontId="9" numFmtId="0" xfId="0" applyAlignment="1" applyBorder="1" applyFont="1">
      <alignment vertical="top"/>
    </xf>
    <xf borderId="0" fillId="0" fontId="10" numFmtId="0" xfId="0" applyAlignment="1" applyFont="1">
      <alignment horizontal="center" shrinkToFit="0" vertical="top" wrapText="1"/>
    </xf>
    <xf borderId="1" fillId="8" fontId="17" numFmtId="0" xfId="0" applyAlignment="1" applyBorder="1" applyFill="1" applyFont="1">
      <alignment horizontal="center" shrinkToFit="0" vertical="top" wrapText="1"/>
    </xf>
    <xf borderId="0" fillId="0" fontId="1" numFmtId="0" xfId="0" applyAlignment="1" applyFont="1">
      <alignment horizontal="left" vertical="top"/>
    </xf>
    <xf borderId="1" fillId="11" fontId="1" numFmtId="0" xfId="0" applyAlignment="1" applyBorder="1" applyFill="1" applyFont="1">
      <alignment horizontal="center" shrinkToFit="0" vertical="top" wrapText="1"/>
    </xf>
    <xf borderId="1" fillId="5" fontId="1" numFmtId="0" xfId="0" applyAlignment="1" applyBorder="1" applyFill="1" applyFont="1">
      <alignment horizontal="center" shrinkToFit="0" vertical="top" wrapText="1"/>
    </xf>
    <xf borderId="0" fillId="0" fontId="18" numFmtId="0" xfId="0" applyAlignment="1" applyFont="1">
      <alignment shrinkToFit="0" vertical="top" wrapText="1"/>
    </xf>
    <xf borderId="1" fillId="9" fontId="10" numFmtId="0" xfId="0" applyAlignment="1" applyBorder="1" applyFill="1" applyFont="1">
      <alignment horizontal="center" vertical="center"/>
    </xf>
    <xf borderId="0" fillId="0" fontId="19" numFmtId="0" xfId="0" applyAlignment="1" applyFont="1">
      <alignment shrinkToFit="0" vertical="top" wrapText="1"/>
    </xf>
    <xf borderId="1" fillId="12" fontId="10" numFmtId="0" xfId="0" applyAlignment="1" applyBorder="1" applyFill="1" applyFont="1">
      <alignment horizontal="center" shrinkToFit="0" vertical="center" wrapText="1"/>
    </xf>
    <xf borderId="0" fillId="0" fontId="20" numFmtId="0" xfId="0" applyAlignment="1" applyFont="1">
      <alignment shrinkToFit="0" vertical="top" wrapText="1"/>
    </xf>
    <xf borderId="1" fillId="13" fontId="1" numFmtId="0" xfId="0" applyAlignment="1" applyBorder="1" applyFill="1" applyFont="1">
      <alignment horizontal="center" shrinkToFit="0" vertical="center" wrapText="1"/>
    </xf>
    <xf borderId="1" fillId="8" fontId="7" numFmtId="0" xfId="0" applyAlignment="1" applyBorder="1" applyFill="1" applyFont="1">
      <alignment horizontal="center" vertical="center"/>
    </xf>
    <xf borderId="5" fillId="4" fontId="21" numFmtId="0" xfId="0" applyAlignment="1" applyBorder="1" applyFill="1" applyFont="1">
      <alignment shrinkToFit="0" vertical="top" wrapText="1"/>
    </xf>
    <xf borderId="0" fillId="0" fontId="11" numFmtId="0" xfId="0" applyAlignment="1" applyFont="1">
      <alignment vertical="top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9" width="2.25"/>
    <col customWidth="1" min="10" max="10" width="17.13"/>
    <col customWidth="1" min="11" max="11" width="11.75"/>
    <col customWidth="1" min="12" max="26" width="7.38"/>
  </cols>
  <sheetData>
    <row r="1" ht="60.0" customHeight="1">
      <c r="A1" s="1"/>
      <c r="B1" s="3" t="str">
        <f>"Ocak "&amp;2026</f>
        <v>Ocak 2026</v>
      </c>
      <c r="C1" s="2"/>
      <c r="D1" s="2"/>
      <c r="E1" s="4"/>
      <c r="F1" s="4"/>
      <c r="G1" s="4"/>
      <c r="H1" s="2"/>
      <c r="I1" s="6"/>
      <c r="J1" s="7" t="s">
        <v>0</v>
      </c>
      <c r="K1" s="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75" customHeight="1">
      <c r="A2" s="1"/>
      <c r="B2" s="8" t="str">
        <f>B1</f>
        <v>Ocak 2026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9"/>
      <c r="J2" s="10" t="s">
        <v>1</v>
      </c>
      <c r="K2" s="12">
        <f>YEAR(TODAY())</f>
        <v>2026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1"/>
      <c r="C3" s="11"/>
      <c r="D3" s="11"/>
      <c r="E3" s="11"/>
      <c r="F3" s="11"/>
      <c r="G3" s="11"/>
      <c r="H3" s="11"/>
      <c r="I3" s="14"/>
      <c r="J3" s="10" t="s">
        <v>2</v>
      </c>
      <c r="K3" s="12" t="s">
        <v>3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57.75" customHeight="1">
      <c r="A4" s="1"/>
      <c r="B4" s="1"/>
      <c r="C4" s="1"/>
      <c r="D4" s="1"/>
      <c r="E4" s="1"/>
      <c r="F4" s="1"/>
      <c r="G4" s="1"/>
      <c r="H4" s="1"/>
      <c r="J4" s="17"/>
    </row>
    <row r="5" ht="19.5" customHeight="1">
      <c r="A5" s="1"/>
      <c r="B5" s="18"/>
      <c r="C5" s="18"/>
      <c r="D5" s="18"/>
      <c r="E5" s="18"/>
      <c r="F5" s="18"/>
      <c r="G5" s="18"/>
      <c r="H5" s="18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57.75" customHeight="1">
      <c r="A6" s="1"/>
      <c r="B6" s="16"/>
      <c r="C6" s="16"/>
      <c r="D6" s="16"/>
      <c r="E6" s="16"/>
      <c r="F6" s="16"/>
      <c r="G6" s="16"/>
      <c r="H6" s="16"/>
      <c r="I6" s="1"/>
      <c r="J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1"/>
      <c r="C7" s="11"/>
      <c r="D7" s="11"/>
      <c r="E7" s="11"/>
      <c r="F7" s="11"/>
      <c r="G7" s="11"/>
      <c r="H7" s="11"/>
      <c r="I7" s="14"/>
      <c r="J7" s="19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57.75" customHeight="1">
      <c r="A8" s="1"/>
      <c r="B8" s="24"/>
      <c r="C8" s="24"/>
      <c r="D8" s="24"/>
      <c r="E8" s="24"/>
      <c r="F8" s="2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8"/>
      <c r="C9" s="18"/>
      <c r="D9" s="18"/>
      <c r="E9" s="18"/>
      <c r="F9" s="18"/>
      <c r="G9" s="18"/>
      <c r="H9" s="18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57.75" customHeight="1">
      <c r="A10" s="1"/>
      <c r="B10" s="16"/>
      <c r="C10" s="16"/>
      <c r="D10" s="16"/>
      <c r="E10" s="16"/>
      <c r="F10" s="16"/>
      <c r="G10" s="16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1"/>
      <c r="C11" s="11"/>
      <c r="D11" s="11"/>
      <c r="E11" s="11"/>
      <c r="F11" s="11"/>
      <c r="G11" s="11"/>
      <c r="H11" s="11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8"/>
      <c r="C13" s="18"/>
      <c r="D13" s="20"/>
      <c r="E13" s="21"/>
      <c r="F13" s="22"/>
      <c r="G13" s="22"/>
      <c r="H13" s="2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57.75" customHeight="1">
      <c r="A14" s="1"/>
      <c r="B14" s="16"/>
      <c r="C14" s="16"/>
      <c r="D14" s="25"/>
      <c r="E14" s="26"/>
      <c r="F14" s="27"/>
      <c r="G14" s="27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"Şubat "&amp;TakvimYılı</f>
        <v>Şubat 2026</v>
      </c>
      <c r="C1" s="2"/>
      <c r="D1" s="2"/>
      <c r="E1" s="4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1">
        <f t="array" ref="B3:H3">GünlerVeHaftalar+DATE(TakvimYılı,2,1)-WEEKDAY(DATE(TakvimYılı,2,1),(HaftaBaşlangıcı="Pazartesi")+1)+1</f>
        <v>46048</v>
      </c>
      <c r="C3" s="11">
        <v>46049.0</v>
      </c>
      <c r="D3" s="11">
        <v>46050.0</v>
      </c>
      <c r="E3" s="11">
        <v>46051.0</v>
      </c>
      <c r="F3" s="11">
        <v>46052.0</v>
      </c>
      <c r="G3" s="11">
        <v>46053.0</v>
      </c>
      <c r="H3" s="11">
        <v>46054.0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5">
        <f t="array" ref="B5:H5">GünlerVeHaftalar+DATE(TakvimYılı,2,1)-WEEKDAY(DATE(TakvimYılı,2,1),(HaftaBaşlangıcı="Pazartesi")+1)+8</f>
        <v>46055</v>
      </c>
      <c r="C5" s="15">
        <v>46056.0</v>
      </c>
      <c r="D5" s="15">
        <v>46057.0</v>
      </c>
      <c r="E5" s="15">
        <v>46058.0</v>
      </c>
      <c r="F5" s="15">
        <v>46059.0</v>
      </c>
      <c r="G5" s="15">
        <v>46060.0</v>
      </c>
      <c r="H5" s="15">
        <v>46061.0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/>
      <c r="C7" s="11"/>
      <c r="D7" s="11"/>
      <c r="E7" s="11"/>
      <c r="F7" s="11"/>
      <c r="G7" s="11"/>
      <c r="H7" s="11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57.75" customHeight="1">
      <c r="A8" s="1"/>
      <c r="B8" s="13"/>
      <c r="C8" s="13"/>
      <c r="D8" s="13"/>
      <c r="E8" s="13"/>
      <c r="F8" s="13"/>
      <c r="G8" s="1"/>
      <c r="H8" s="1"/>
    </row>
    <row r="9" ht="19.5" customHeight="1">
      <c r="A9" s="1"/>
      <c r="B9" s="15"/>
      <c r="C9" s="15"/>
      <c r="D9" s="15"/>
      <c r="E9" s="15"/>
      <c r="F9" s="15"/>
      <c r="G9" s="15"/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/>
      <c r="C11" s="11"/>
      <c r="D11" s="11"/>
      <c r="E11" s="11"/>
      <c r="F11" s="11"/>
      <c r="G11" s="11"/>
      <c r="H11" s="11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57.75" customHeight="1">
      <c r="A12" s="1"/>
      <c r="B12" s="13"/>
      <c r="C12" s="13"/>
      <c r="D12" s="13"/>
      <c r="E12" s="13"/>
      <c r="F12" s="13"/>
      <c r="G12" s="1"/>
      <c r="H12" s="1"/>
    </row>
    <row r="13" ht="19.5" customHeight="1">
      <c r="A13" s="1"/>
      <c r="B13" s="15"/>
      <c r="C13" s="15"/>
      <c r="D13" s="20"/>
      <c r="E13" s="21"/>
      <c r="F13" s="22"/>
      <c r="G13" s="22"/>
      <c r="H13" s="2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"Mart "&amp;TakvimYılı</f>
        <v>Mart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1">
        <f t="array" ref="B3:H3">GünlerVeHaftalar+DATE(TakvimYılı,3,1)-WEEKDAY(DATE(TakvimYılı,3,1),(HaftaBaşlangıcı="Pazartesi")+1)+1</f>
        <v>46076</v>
      </c>
      <c r="C3" s="11">
        <v>46077.0</v>
      </c>
      <c r="D3" s="11">
        <v>46078.0</v>
      </c>
      <c r="E3" s="11">
        <v>46079.0</v>
      </c>
      <c r="F3" s="11">
        <v>46080.0</v>
      </c>
      <c r="G3" s="11">
        <v>46081.0</v>
      </c>
      <c r="H3" s="11">
        <v>46082.0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5"/>
      <c r="C5" s="15"/>
      <c r="D5" s="15"/>
      <c r="E5" s="15"/>
      <c r="F5" s="15"/>
      <c r="G5" s="15"/>
      <c r="H5" s="15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6"/>
      <c r="C7" s="16"/>
      <c r="D7" s="16"/>
      <c r="E7" s="16"/>
      <c r="F7" s="16"/>
      <c r="G7" s="11"/>
      <c r="H7" s="11"/>
    </row>
    <row r="8" ht="57.75" customHeight="1">
      <c r="A8" s="1"/>
      <c r="B8" s="13"/>
      <c r="C8" s="13"/>
      <c r="D8" s="13"/>
      <c r="E8" s="13"/>
      <c r="F8" s="13"/>
      <c r="G8" s="1"/>
      <c r="H8" s="1"/>
    </row>
    <row r="9" ht="19.5" customHeight="1">
      <c r="A9" s="1"/>
      <c r="B9" s="15"/>
      <c r="C9" s="15"/>
      <c r="D9" s="15"/>
      <c r="E9" s="15"/>
      <c r="F9" s="15"/>
      <c r="G9" s="15"/>
      <c r="H9" s="15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/>
      <c r="C11" s="11"/>
      <c r="D11" s="11"/>
      <c r="E11" s="11"/>
      <c r="F11" s="11"/>
      <c r="G11" s="11"/>
      <c r="H11" s="11"/>
    </row>
    <row r="12" ht="57.75" customHeight="1">
      <c r="A12" s="1"/>
      <c r="B12" s="13"/>
      <c r="C12" s="13"/>
      <c r="D12" s="13"/>
      <c r="E12" s="13"/>
      <c r="F12" s="13"/>
      <c r="G12" s="13"/>
    </row>
    <row r="13" ht="19.5" customHeight="1">
      <c r="A13" s="1"/>
      <c r="B13" s="15"/>
      <c r="C13" s="15"/>
      <c r="D13" s="20"/>
      <c r="E13" s="21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"Nisan "&amp;TakvimYılı</f>
        <v>Nisan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1"/>
      <c r="C3" s="11"/>
      <c r="D3" s="11"/>
      <c r="E3" s="11"/>
      <c r="F3" s="11"/>
      <c r="G3" s="11"/>
      <c r="H3" s="11"/>
    </row>
    <row r="4" ht="57.75" customHeight="1">
      <c r="A4" s="1"/>
      <c r="B4" s="13"/>
      <c r="C4" s="13"/>
      <c r="D4" s="13"/>
      <c r="E4" s="13"/>
      <c r="F4" s="13"/>
      <c r="G4" s="1"/>
      <c r="H4" s="1"/>
    </row>
    <row r="5" ht="19.5" customHeight="1">
      <c r="A5" s="1"/>
      <c r="B5" s="15"/>
      <c r="C5" s="15"/>
      <c r="D5" s="15"/>
      <c r="E5" s="15"/>
      <c r="F5" s="15"/>
      <c r="G5" s="15"/>
      <c r="H5" s="15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/>
      <c r="C7" s="11"/>
      <c r="D7" s="11"/>
      <c r="E7" s="11"/>
      <c r="F7" s="11"/>
      <c r="G7" s="11"/>
      <c r="H7" s="11"/>
    </row>
    <row r="8" ht="57.75" customHeight="1">
      <c r="A8" s="1"/>
      <c r="B8" s="13"/>
      <c r="C8" s="13"/>
      <c r="D8" s="13"/>
      <c r="E8" s="13"/>
      <c r="F8" s="13"/>
      <c r="G8" s="1"/>
      <c r="H8" s="1"/>
    </row>
    <row r="9" ht="19.5" customHeight="1">
      <c r="A9" s="1"/>
      <c r="B9" s="15"/>
      <c r="C9" s="15"/>
      <c r="D9" s="15"/>
      <c r="E9" s="15"/>
      <c r="F9" s="15"/>
      <c r="G9" s="15"/>
      <c r="H9" s="15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/>
      <c r="C11" s="11"/>
      <c r="D11" s="11"/>
      <c r="E11" s="11"/>
      <c r="F11" s="11"/>
      <c r="G11" s="11"/>
      <c r="H11" s="11"/>
    </row>
    <row r="12" ht="57.75" customHeight="1">
      <c r="A12" s="1"/>
      <c r="B12" s="13"/>
      <c r="C12" s="13"/>
      <c r="D12" s="13"/>
      <c r="E12" s="13"/>
      <c r="F12" s="13"/>
      <c r="G12" s="1"/>
      <c r="H12" s="1"/>
    </row>
    <row r="13" ht="19.5" customHeight="1">
      <c r="A13" s="1"/>
      <c r="B13" s="15"/>
      <c r="C13" s="15"/>
      <c r="D13" s="20"/>
      <c r="E13" s="21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"Mayıs "&amp;TakvimYılı</f>
        <v>Mayıs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1">
        <f t="array" ref="B3:H3">GünlerVeHaftalar+DATE(TakvimYılı,5,1)-WEEKDAY(DATE(TakvimYılı,5,1),(HaftaBaşlangıcı="Pazartesi")+1)+1</f>
        <v>46139</v>
      </c>
      <c r="C3" s="11">
        <v>46140.0</v>
      </c>
      <c r="D3" s="11">
        <v>46141.0</v>
      </c>
      <c r="E3" s="11">
        <v>46142.0</v>
      </c>
      <c r="F3" s="11">
        <v>46143.0</v>
      </c>
      <c r="G3" s="11">
        <v>46144.0</v>
      </c>
      <c r="H3" s="11">
        <v>46145.0</v>
      </c>
    </row>
    <row r="4" ht="57.75" customHeight="1">
      <c r="A4" s="1"/>
      <c r="B4" s="13"/>
      <c r="C4" s="13"/>
      <c r="D4" s="13"/>
      <c r="E4" s="13"/>
      <c r="F4" s="13"/>
      <c r="G4" s="1"/>
      <c r="H4" s="1"/>
    </row>
    <row r="5" ht="19.5" customHeight="1">
      <c r="A5" s="1"/>
      <c r="B5" s="15"/>
      <c r="C5" s="15"/>
      <c r="D5" s="15"/>
      <c r="E5" s="15"/>
      <c r="F5" s="15"/>
      <c r="G5" s="15"/>
      <c r="H5" s="15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/>
      <c r="C7" s="11"/>
      <c r="D7" s="11"/>
      <c r="E7" s="11"/>
      <c r="F7" s="11"/>
      <c r="G7" s="11"/>
      <c r="H7" s="11"/>
    </row>
    <row r="8" ht="57.75" customHeight="1">
      <c r="A8" s="1"/>
      <c r="B8" s="24"/>
      <c r="C8" s="24"/>
      <c r="D8" s="24"/>
      <c r="E8" s="24"/>
      <c r="F8" s="24"/>
      <c r="G8" s="1"/>
      <c r="H8" s="1"/>
    </row>
    <row r="9" ht="19.5" customHeight="1">
      <c r="A9" s="1"/>
      <c r="B9" s="15"/>
      <c r="C9" s="15"/>
      <c r="D9" s="15"/>
      <c r="E9" s="15"/>
      <c r="F9" s="15"/>
      <c r="G9" s="15"/>
      <c r="H9" s="15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/>
      <c r="C11" s="11"/>
      <c r="D11" s="11"/>
      <c r="E11" s="11"/>
      <c r="F11" s="11"/>
      <c r="G11" s="11"/>
      <c r="H11" s="11"/>
    </row>
    <row r="12" ht="57.75" customHeight="1">
      <c r="A12" s="1"/>
      <c r="B12" s="24"/>
      <c r="C12" s="24"/>
      <c r="D12" s="24"/>
      <c r="E12" s="24"/>
      <c r="F12" s="24"/>
      <c r="G12" s="1"/>
      <c r="H12" s="1"/>
    </row>
    <row r="13" ht="19.5" customHeight="1">
      <c r="A13" s="1"/>
      <c r="B13" s="15"/>
      <c r="C13" s="15"/>
      <c r="D13" s="20"/>
      <c r="E13" s="21"/>
      <c r="F13" s="22"/>
      <c r="G13" s="22"/>
      <c r="H13" s="23"/>
    </row>
    <row r="14" ht="7.5" customHeight="1">
      <c r="A14" s="1"/>
      <c r="B14" s="16"/>
      <c r="C14" s="16"/>
      <c r="D14" s="25"/>
      <c r="E14" s="30"/>
      <c r="H14" s="31"/>
    </row>
    <row r="15" hidden="1">
      <c r="E15" s="26"/>
      <c r="F15" s="27"/>
      <c r="G15" s="27"/>
      <c r="H15" s="28"/>
    </row>
    <row r="16">
      <c r="E16" s="16"/>
      <c r="F16" s="16"/>
      <c r="G16" s="16"/>
      <c r="H16" s="16"/>
    </row>
    <row r="17">
      <c r="E17" s="1"/>
      <c r="F17" s="1"/>
      <c r="G17" s="1"/>
      <c r="H1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"Haziran "&amp;TakvimYılı</f>
        <v>Haziran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1"/>
      <c r="C3" s="11"/>
      <c r="D3" s="11"/>
      <c r="E3" s="11"/>
      <c r="F3" s="11"/>
      <c r="G3" s="11"/>
      <c r="H3" s="11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5"/>
      <c r="C5" s="15"/>
      <c r="D5" s="15"/>
      <c r="E5" s="15"/>
      <c r="F5" s="15"/>
      <c r="G5" s="15"/>
      <c r="H5" s="15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/>
      <c r="C7" s="11"/>
      <c r="D7" s="11"/>
      <c r="E7" s="11"/>
      <c r="F7" s="11"/>
      <c r="G7" s="11"/>
      <c r="H7" s="11"/>
    </row>
    <row r="8" ht="57.75" customHeight="1">
      <c r="A8" s="1"/>
      <c r="B8" s="13"/>
      <c r="C8" s="13"/>
      <c r="D8" s="13"/>
      <c r="E8" s="13"/>
      <c r="F8" s="13"/>
      <c r="H8" s="1"/>
    </row>
    <row r="9" ht="19.5" customHeight="1">
      <c r="A9" s="1"/>
      <c r="B9" s="15"/>
      <c r="C9" s="15"/>
      <c r="D9" s="15"/>
      <c r="E9" s="15"/>
      <c r="F9" s="15"/>
      <c r="G9" s="15"/>
      <c r="H9" s="15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/>
      <c r="C11" s="11"/>
      <c r="D11" s="11"/>
      <c r="E11" s="11"/>
      <c r="F11" s="11"/>
      <c r="G11" s="11"/>
      <c r="H11" s="11"/>
    </row>
    <row r="12" ht="57.75" customHeight="1">
      <c r="A12" s="1"/>
      <c r="F12" s="24"/>
      <c r="G12" s="1"/>
      <c r="H12" s="1"/>
    </row>
    <row r="13" ht="19.5" customHeight="1">
      <c r="A13" s="1"/>
      <c r="B13" s="15"/>
      <c r="C13" s="15"/>
      <c r="D13" s="20"/>
      <c r="E13" s="21"/>
      <c r="F13" s="22"/>
      <c r="G13" s="22"/>
      <c r="H13" s="23"/>
    </row>
    <row r="14" ht="6.0" customHeight="1">
      <c r="A14" s="1"/>
      <c r="B14" s="15"/>
      <c r="C14" s="15"/>
      <c r="D14" s="29"/>
      <c r="E14" s="30"/>
      <c r="H14" s="3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.25" customHeight="1">
      <c r="A15" s="1"/>
      <c r="B15" s="16"/>
      <c r="C15" s="16"/>
      <c r="D15" s="25"/>
      <c r="E15" s="26"/>
      <c r="F15" s="27"/>
      <c r="G15" s="27"/>
      <c r="H15" s="28"/>
    </row>
    <row r="16" ht="18.75" customHeight="1">
      <c r="A16" s="1"/>
      <c r="B16" s="16"/>
      <c r="C16" s="16"/>
      <c r="D16" s="32"/>
      <c r="E16" s="16"/>
      <c r="F16" s="16"/>
      <c r="G16" s="16"/>
      <c r="H16" s="1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5"/>
    <mergeCell ref="E13:H15"/>
  </mergeCells>
  <conditionalFormatting sqref="B3:G3">
    <cfRule type="expression" dxfId="0" priority="1">
      <formula>DAY(B3)&gt;8</formula>
    </cfRule>
  </conditionalFormatting>
  <conditionalFormatting sqref="B11:H11 B13:C14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"Temmuz "&amp;TakvimYılı</f>
        <v>Temmuz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1">
        <f t="array" ref="B3:H3">GünlerVeHaftalar+DATE(TakvimYılı,7,1)-WEEKDAY(DATE(TakvimYılı,7,1),(HaftaBaşlangıcı="Pazartesi")+1)+1</f>
        <v>46202</v>
      </c>
      <c r="C3" s="11">
        <v>46203.0</v>
      </c>
      <c r="D3" s="11">
        <v>46204.0</v>
      </c>
      <c r="E3" s="11">
        <v>46205.0</v>
      </c>
      <c r="F3" s="11">
        <v>46206.0</v>
      </c>
      <c r="G3" s="11">
        <v>46207.0</v>
      </c>
      <c r="H3" s="11">
        <v>46208.0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5">
        <f t="array" ref="B5:H5">GünlerVeHaftalar+DATE(TakvimYılı,7,1)-WEEKDAY(DATE(TakvimYılı,7,1),(HaftaBaşlangıcı="Pazartesi")+1)+8</f>
        <v>46209</v>
      </c>
      <c r="C5" s="15">
        <v>46210.0</v>
      </c>
      <c r="D5" s="15">
        <v>46211.0</v>
      </c>
      <c r="E5" s="15">
        <v>46212.0</v>
      </c>
      <c r="F5" s="15">
        <v>46213.0</v>
      </c>
      <c r="G5" s="15">
        <v>46214.0</v>
      </c>
      <c r="H5" s="15">
        <v>46215.0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GünlerVeHaftalar+DATE(TakvimYılı,7,1)-WEEKDAY(DATE(TakvimYılı,7,1),(HaftaBaşlangıcı="Pazartesi")+1)+15</f>
        <v>46216</v>
      </c>
      <c r="C7" s="11">
        <v>46217.0</v>
      </c>
      <c r="D7" s="11">
        <v>46218.0</v>
      </c>
      <c r="E7" s="11">
        <v>46219.0</v>
      </c>
      <c r="F7" s="11">
        <v>46220.0</v>
      </c>
      <c r="G7" s="11">
        <v>46221.0</v>
      </c>
      <c r="H7" s="11">
        <v>46222.0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5">
        <f t="array" ref="B9:H9">GünlerVeHaftalar+DATE(TakvimYılı,7,1)-WEEKDAY(DATE(TakvimYılı,7,1),(HaftaBaşlangıcı="Pazartesi")+1)+22</f>
        <v>46223</v>
      </c>
      <c r="C9" s="15">
        <v>46224.0</v>
      </c>
      <c r="D9" s="15">
        <v>46225.0</v>
      </c>
      <c r="E9" s="15">
        <v>46226.0</v>
      </c>
      <c r="F9" s="15">
        <v>46227.0</v>
      </c>
      <c r="G9" s="15">
        <v>46228.0</v>
      </c>
      <c r="H9" s="15">
        <v>46229.0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GünlerVeHaftalar+DATE(TakvimYılı,7,1)-WEEKDAY(DATE(TakvimYılı,7,1),(HaftaBaşlangıcı="Pazartesi")+1)+29</f>
        <v>46230</v>
      </c>
      <c r="C11" s="11">
        <v>46231.0</v>
      </c>
      <c r="D11" s="11">
        <v>46232.0</v>
      </c>
      <c r="E11" s="11">
        <v>46233.0</v>
      </c>
      <c r="F11" s="11">
        <v>46234.0</v>
      </c>
      <c r="G11" s="11">
        <v>46235.0</v>
      </c>
      <c r="H11" s="11">
        <v>46236.0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5"/>
      <c r="C13" s="15"/>
      <c r="D13" s="20"/>
      <c r="E13" s="21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"Ağustos "&amp;TakvimYılı</f>
        <v>Ağustos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1">
        <f t="array" ref="B3:H3">GünlerVeHaftalar+DATE(TakvimYılı,8,1)-WEEKDAY(DATE(TakvimYılı,8,1),(HaftaBaşlangıcı="Pazartesi")+1)+1</f>
        <v>46230</v>
      </c>
      <c r="C3" s="11">
        <v>46231.0</v>
      </c>
      <c r="D3" s="11">
        <v>46232.0</v>
      </c>
      <c r="E3" s="11">
        <v>46233.0</v>
      </c>
      <c r="F3" s="11">
        <v>46234.0</v>
      </c>
      <c r="G3" s="11">
        <v>46235.0</v>
      </c>
      <c r="H3" s="11">
        <v>46236.0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5">
        <f t="array" ref="B5:H5">GünlerVeHaftalar+DATE(TakvimYılı,8,1)-WEEKDAY(DATE(TakvimYılı,8,1),(HaftaBaşlangıcı="Pazartesi")+1)+8</f>
        <v>46237</v>
      </c>
      <c r="C5" s="15">
        <v>46238.0</v>
      </c>
      <c r="D5" s="15">
        <v>46239.0</v>
      </c>
      <c r="E5" s="15">
        <v>46240.0</v>
      </c>
      <c r="F5" s="15">
        <v>46241.0</v>
      </c>
      <c r="G5" s="15">
        <v>46242.0</v>
      </c>
      <c r="H5" s="15">
        <v>46243.0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GünlerVeHaftalar+DATE(TakvimYılı,8,1)-WEEKDAY(DATE(TakvimYılı,8,1),(HaftaBaşlangıcı="Pazartesi")+1)+15</f>
        <v>46244</v>
      </c>
      <c r="C7" s="11">
        <v>46245.0</v>
      </c>
      <c r="D7" s="11">
        <v>46246.0</v>
      </c>
      <c r="E7" s="11">
        <v>46247.0</v>
      </c>
      <c r="F7" s="11">
        <v>46248.0</v>
      </c>
      <c r="G7" s="11">
        <v>46249.0</v>
      </c>
      <c r="H7" s="11">
        <v>46250.0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5">
        <f t="array" ref="B9:H9">GünlerVeHaftalar+DATE(TakvimYılı,8,1)-WEEKDAY(DATE(TakvimYılı,8,1),(HaftaBaşlangıcı="Pazartesi")+1)+22</f>
        <v>46251</v>
      </c>
      <c r="C9" s="15">
        <v>46252.0</v>
      </c>
      <c r="D9" s="15">
        <v>46253.0</v>
      </c>
      <c r="E9" s="15">
        <v>46254.0</v>
      </c>
      <c r="F9" s="15">
        <v>46255.0</v>
      </c>
      <c r="G9" s="15">
        <v>46256.0</v>
      </c>
      <c r="H9" s="15">
        <v>46257.0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GünlerVeHaftalar+DATE(TakvimYılı,8,1)-WEEKDAY(DATE(TakvimYılı,8,1),(HaftaBaşlangıcı="Pazartesi")+1)+29</f>
        <v>46258</v>
      </c>
      <c r="C11" s="11">
        <v>46259.0</v>
      </c>
      <c r="D11" s="11">
        <v>46260.0</v>
      </c>
      <c r="E11" s="11">
        <v>46261.0</v>
      </c>
      <c r="F11" s="11">
        <v>46262.0</v>
      </c>
      <c r="G11" s="11">
        <v>46263.0</v>
      </c>
      <c r="H11" s="11">
        <v>46264.0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5">
        <f t="array" ref="B13:C13">GünlerVeHaftalar+DATE(TakvimYılı,8,1)-WEEKDAY(DATE(TakvimYılı,8,1),(HaftaBaşlangıcı="Pazartesi")+1)+36</f>
        <v>46265</v>
      </c>
      <c r="C13" s="15">
        <v>46266.0</v>
      </c>
      <c r="D13" s="20"/>
      <c r="E13" s="21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8" width="15.13"/>
    <col customWidth="1" min="9" max="9" width="2.25"/>
    <col customWidth="1" min="10" max="10" width="10.25"/>
    <col customWidth="1" min="11" max="26" width="7.38"/>
  </cols>
  <sheetData>
    <row r="1" ht="59.25" customHeight="1">
      <c r="A1" s="1"/>
      <c r="B1" s="2" t="str">
        <f>"September "&amp;TakvimYılı</f>
        <v>September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11">
        <f t="array" ref="B3:H3">GünlerVeHaftalar+DATE(TakvimYılı,9,1)-WEEKDAY(DATE(TakvimYılı,9,1),(HaftaBaşlangıcı="Pazartesi")+1)+1</f>
        <v>46265</v>
      </c>
      <c r="C3" s="11">
        <v>46266.0</v>
      </c>
      <c r="D3" s="11">
        <v>46267.0</v>
      </c>
      <c r="E3" s="11">
        <v>46268.0</v>
      </c>
      <c r="F3" s="11">
        <v>46269.0</v>
      </c>
      <c r="G3" s="11">
        <v>46270.0</v>
      </c>
      <c r="H3" s="11">
        <v>46271.0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5">
        <f t="array" ref="B5:H5">GünlerVeHaftalar+DATE(TakvimYılı,9,1)-WEEKDAY(DATE(TakvimYılı,9,1),(HaftaBaşlangıcı="Pazartesi")+1)+8</f>
        <v>46272</v>
      </c>
      <c r="C5" s="15">
        <v>46273.0</v>
      </c>
      <c r="D5" s="15">
        <v>46274.0</v>
      </c>
      <c r="E5" s="15">
        <v>46275.0</v>
      </c>
      <c r="F5" s="15">
        <v>46276.0</v>
      </c>
      <c r="G5" s="15">
        <v>46277.0</v>
      </c>
      <c r="H5" s="15">
        <v>46278.0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GünlerVeHaftalar+DATE(TakvimYılı,9,1)-WEEKDAY(DATE(TakvimYılı,9,1),(HaftaBaşlangıcı="Pazartesi")+1)+15</f>
        <v>46279</v>
      </c>
      <c r="C7" s="11">
        <v>46280.0</v>
      </c>
      <c r="D7" s="11">
        <v>46281.0</v>
      </c>
      <c r="E7" s="11">
        <v>46282.0</v>
      </c>
      <c r="F7" s="11">
        <v>46283.0</v>
      </c>
      <c r="G7" s="11">
        <v>46284.0</v>
      </c>
      <c r="H7" s="11">
        <v>46285.0</v>
      </c>
    </row>
    <row r="8" ht="108.0" customHeight="1">
      <c r="A8" s="33"/>
      <c r="B8" s="34"/>
      <c r="C8" s="35" t="s">
        <v>10</v>
      </c>
      <c r="D8" s="35" t="s">
        <v>11</v>
      </c>
      <c r="E8" s="1"/>
      <c r="F8" s="1"/>
      <c r="G8" s="1"/>
      <c r="H8" s="1"/>
      <c r="J8" s="34"/>
    </row>
    <row r="9" ht="18.0" customHeight="1">
      <c r="A9" s="1"/>
      <c r="B9" s="15">
        <f t="array" ref="B9:H9">GünlerVeHaftalar+DATE(TakvimYılı,9,1)-WEEKDAY(DATE(TakvimYılı,9,1),(HaftaBaşlangıcı="Pazartesi")+1)+22</f>
        <v>46286</v>
      </c>
      <c r="C9" s="15">
        <v>46287.0</v>
      </c>
      <c r="D9" s="15">
        <v>46288.0</v>
      </c>
      <c r="E9" s="15">
        <v>46289.0</v>
      </c>
      <c r="F9" s="15">
        <v>46290.0</v>
      </c>
      <c r="G9" s="15">
        <v>46291.0</v>
      </c>
      <c r="H9" s="15">
        <v>46292.0</v>
      </c>
    </row>
    <row r="10" ht="135.0" customHeight="1">
      <c r="A10" s="33" t="s">
        <v>12</v>
      </c>
      <c r="B10" s="36" t="s">
        <v>13</v>
      </c>
      <c r="C10" s="35" t="s">
        <v>14</v>
      </c>
      <c r="D10" s="37" t="s">
        <v>15</v>
      </c>
      <c r="E10" s="16"/>
      <c r="F10" s="16"/>
      <c r="G10" s="16"/>
      <c r="H10" s="16"/>
      <c r="J10" s="34" t="s">
        <v>16</v>
      </c>
      <c r="T10" s="1"/>
    </row>
    <row r="11" ht="19.5" customHeight="1">
      <c r="A11" s="1"/>
      <c r="B11" s="38"/>
      <c r="C11" s="11"/>
      <c r="D11" s="11"/>
      <c r="E11" s="11"/>
      <c r="F11" s="11"/>
      <c r="G11" s="11"/>
      <c r="H11" s="11"/>
    </row>
    <row r="12" ht="111.75" customHeight="1">
      <c r="A12" s="33" t="s">
        <v>17</v>
      </c>
      <c r="B12" s="39">
        <v>28.0</v>
      </c>
      <c r="C12" s="39">
        <v>29.0</v>
      </c>
      <c r="D12" s="39">
        <v>30.0</v>
      </c>
      <c r="E12" s="39">
        <v>1.0</v>
      </c>
      <c r="F12" s="39">
        <v>2.0</v>
      </c>
      <c r="G12" s="39">
        <v>3.0</v>
      </c>
      <c r="H12" s="39">
        <v>4.0</v>
      </c>
      <c r="J12" s="34" t="s">
        <v>18</v>
      </c>
    </row>
    <row r="13" ht="30.75" customHeight="1">
      <c r="A13" s="1"/>
      <c r="B13" s="15">
        <f t="array" ref="B13:C13">GünlerVeHaftalar+DATE(TakvimYılı,9,1)-WEEKDAY(DATE(TakvimYılı,9,1),(HaftaBaşlangıcı="Pazartesi")+1)+36</f>
        <v>46300</v>
      </c>
      <c r="C13" s="15">
        <v>46301.0</v>
      </c>
      <c r="D13" s="20"/>
      <c r="E13" s="40" t="s">
        <v>19</v>
      </c>
      <c r="F13" s="22"/>
      <c r="G13" s="22"/>
      <c r="H13" s="23"/>
    </row>
    <row r="14" ht="194.25" customHeight="1">
      <c r="A14" s="1"/>
      <c r="B14" s="16"/>
      <c r="C14" s="16"/>
      <c r="D14" s="25"/>
      <c r="E14" s="26"/>
      <c r="F14" s="27"/>
      <c r="G14" s="27"/>
      <c r="H14" s="28"/>
      <c r="J14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J8:T8"/>
    <mergeCell ref="J10:S10"/>
    <mergeCell ref="J12:T12"/>
    <mergeCell ref="D13:D14"/>
    <mergeCell ref="E13:H14"/>
    <mergeCell ref="J14:T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7.13"/>
    <col customWidth="1" min="2" max="2" width="15.63"/>
    <col customWidth="1" min="3" max="8" width="15.13"/>
    <col customWidth="1" min="9" max="9" width="2.25"/>
    <col customWidth="1" min="10" max="26" width="7.38"/>
  </cols>
  <sheetData>
    <row r="1" ht="59.25" customHeight="1">
      <c r="A1" s="1"/>
      <c r="B1" s="2" t="str">
        <f>"October "&amp;TakvimYılı</f>
        <v>October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11">
        <f t="array" ref="B3:H3">GünlerVeHaftalar+DATE(TakvimYılı,10,1)-WEEKDAY(DATE(TakvimYılı,10,1),(HaftaBaşlangıcı="Pazartesi")+1)+1</f>
        <v>46293</v>
      </c>
      <c r="C3" s="11">
        <v>46294.0</v>
      </c>
      <c r="D3" s="11">
        <v>46295.0</v>
      </c>
      <c r="E3" s="11">
        <v>46296.0</v>
      </c>
      <c r="F3" s="11">
        <v>46297.0</v>
      </c>
      <c r="G3" s="11">
        <v>46298.0</v>
      </c>
      <c r="H3" s="11">
        <v>46299.0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5">
        <f t="array" ref="B5:H5">GünlerVeHaftalar+DATE(TakvimYılı,10,1)-WEEKDAY(DATE(TakvimYılı,10,1),(HaftaBaşlangıcı="Pazartesi")+1)+8</f>
        <v>46300</v>
      </c>
      <c r="C5" s="15">
        <v>46301.0</v>
      </c>
      <c r="D5" s="15">
        <v>46302.0</v>
      </c>
      <c r="E5" s="15">
        <v>46303.0</v>
      </c>
      <c r="F5" s="15">
        <v>46304.0</v>
      </c>
      <c r="G5" s="15">
        <v>46305.0</v>
      </c>
      <c r="H5" s="15">
        <v>46306.0</v>
      </c>
    </row>
    <row r="6" ht="99.75" customHeight="1">
      <c r="A6" s="33" t="s">
        <v>20</v>
      </c>
      <c r="B6" s="16"/>
      <c r="C6" s="16"/>
      <c r="D6" s="16"/>
      <c r="E6" s="16"/>
      <c r="F6" s="16"/>
      <c r="G6" s="16"/>
      <c r="H6" s="16"/>
      <c r="J6" s="41" t="s">
        <v>21</v>
      </c>
    </row>
    <row r="7" ht="19.5" customHeight="1">
      <c r="A7" s="1"/>
      <c r="B7" s="11">
        <f t="array" ref="B7:H7">GünlerVeHaftalar+DATE(TakvimYılı,10,1)-WEEKDAY(DATE(TakvimYılı,10,1),(HaftaBaşlangıcı="Pazartesi")+1)+15</f>
        <v>46307</v>
      </c>
      <c r="C7" s="11">
        <v>46308.0</v>
      </c>
      <c r="D7" s="11">
        <v>46309.0</v>
      </c>
      <c r="E7" s="11">
        <v>46310.0</v>
      </c>
      <c r="F7" s="11">
        <v>46311.0</v>
      </c>
      <c r="G7" s="11">
        <v>46312.0</v>
      </c>
      <c r="H7" s="11">
        <v>46313.0</v>
      </c>
    </row>
    <row r="8" ht="98.25" customHeight="1">
      <c r="A8" s="33" t="s">
        <v>22</v>
      </c>
      <c r="B8" s="1"/>
      <c r="C8" s="1"/>
      <c r="D8" s="6"/>
      <c r="E8" s="1"/>
      <c r="F8" s="1"/>
      <c r="G8" s="1"/>
      <c r="H8" s="1"/>
      <c r="J8" s="41" t="s">
        <v>23</v>
      </c>
    </row>
    <row r="9" ht="19.5" customHeight="1">
      <c r="A9" s="1"/>
      <c r="B9" s="15">
        <f t="array" ref="B9:H9">GünlerVeHaftalar+DATE(TakvimYılı,10,1)-WEEKDAY(DATE(TakvimYılı,10,1),(HaftaBaşlangıcı="Pazartesi")+1)+22</f>
        <v>46314</v>
      </c>
      <c r="C9" s="15">
        <v>46315.0</v>
      </c>
      <c r="D9" s="15">
        <v>46316.0</v>
      </c>
      <c r="E9" s="15">
        <v>46317.0</v>
      </c>
      <c r="F9" s="15">
        <v>46318.0</v>
      </c>
      <c r="G9" s="15">
        <v>46319.0</v>
      </c>
      <c r="H9" s="15">
        <v>46320.0</v>
      </c>
    </row>
    <row r="10" ht="95.25" customHeight="1">
      <c r="A10" s="33" t="s">
        <v>24</v>
      </c>
      <c r="B10" s="42" t="s">
        <v>25</v>
      </c>
      <c r="C10" s="16"/>
      <c r="D10" s="16"/>
      <c r="E10" s="16"/>
      <c r="F10" s="16"/>
      <c r="G10" s="16"/>
      <c r="H10" s="16"/>
      <c r="J10" s="41" t="s">
        <v>26</v>
      </c>
    </row>
    <row r="11" ht="19.5" customHeight="1">
      <c r="A11" s="1"/>
      <c r="B11" s="11">
        <f t="array" ref="B11:H11">GünlerVeHaftalar+DATE(TakvimYılı,10,1)-WEEKDAY(DATE(TakvimYılı,10,1),(HaftaBaşlangıcı="Pazartesi")+1)+29</f>
        <v>46321</v>
      </c>
      <c r="C11" s="11">
        <v>46322.0</v>
      </c>
      <c r="D11" s="11">
        <v>46323.0</v>
      </c>
      <c r="E11" s="11">
        <v>46324.0</v>
      </c>
      <c r="F11" s="11">
        <v>46325.0</v>
      </c>
      <c r="G11" s="11">
        <v>46326.0</v>
      </c>
      <c r="H11" s="11">
        <v>46327.0</v>
      </c>
    </row>
    <row r="12" ht="105.0" customHeight="1">
      <c r="A12" s="33" t="s">
        <v>27</v>
      </c>
      <c r="B12" s="1"/>
      <c r="C12" s="43"/>
      <c r="D12" s="44" t="s">
        <v>28</v>
      </c>
      <c r="E12" s="44" t="s">
        <v>28</v>
      </c>
      <c r="F12" s="1"/>
      <c r="G12" s="1"/>
      <c r="H12" s="1"/>
      <c r="I12" s="45"/>
      <c r="J12" s="41" t="s">
        <v>29</v>
      </c>
    </row>
    <row r="13" ht="19.5" customHeight="1">
      <c r="A13" s="1"/>
      <c r="B13" s="15">
        <f t="array" ref="B13:C13">GünlerVeHaftalar+DATE(TakvimYılı,10,1)-WEEKDAY(DATE(TakvimYılı,10,1),(HaftaBaşlangıcı="Pazartesi")+1)+36</f>
        <v>46328</v>
      </c>
      <c r="C13" s="15">
        <v>46329.0</v>
      </c>
      <c r="D13" s="20"/>
      <c r="E13" s="48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J6:T6"/>
    <mergeCell ref="J8:T8"/>
    <mergeCell ref="J10:T10"/>
    <mergeCell ref="J12:T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8" width="15.13"/>
    <col customWidth="1" min="9" max="9" width="2.25"/>
    <col customWidth="1" min="10" max="26" width="7.38"/>
  </cols>
  <sheetData>
    <row r="1" ht="59.25" customHeight="1">
      <c r="A1" s="1"/>
      <c r="B1" s="2" t="str">
        <f>"November "&amp;TakvimYılı</f>
        <v>November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11">
        <f t="array" ref="B3:H3">GünlerVeHaftalar+DATE(TakvimYılı,11,1)-WEEKDAY(DATE(TakvimYılı,11,1),(HaftaBaşlangıcı="Pazartesi")+1)+1</f>
        <v>46321</v>
      </c>
      <c r="C3" s="11">
        <v>46322.0</v>
      </c>
      <c r="D3" s="11">
        <v>46323.0</v>
      </c>
      <c r="E3" s="11">
        <v>46324.0</v>
      </c>
      <c r="F3" s="11">
        <v>46325.0</v>
      </c>
      <c r="G3" s="11">
        <v>46326.0</v>
      </c>
      <c r="H3" s="11">
        <v>46327.0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5">
        <f t="array" ref="B5:H5">GünlerVeHaftalar+DATE(TakvimYılı,11,1)-WEEKDAY(DATE(TakvimYılı,11,1),(HaftaBaşlangıcı="Pazartesi")+1)+8</f>
        <v>46328</v>
      </c>
      <c r="C5" s="15">
        <v>46329.0</v>
      </c>
      <c r="D5" s="15">
        <v>46330.0</v>
      </c>
      <c r="E5" s="15">
        <v>46331.0</v>
      </c>
      <c r="F5" s="15">
        <v>46332.0</v>
      </c>
      <c r="G5" s="15">
        <v>46333.0</v>
      </c>
      <c r="H5" s="15">
        <v>46334.0</v>
      </c>
    </row>
    <row r="6" ht="85.5" customHeight="1">
      <c r="A6" s="33" t="s">
        <v>30</v>
      </c>
      <c r="B6" s="46" t="s">
        <v>31</v>
      </c>
      <c r="C6" s="16"/>
      <c r="D6" s="16"/>
      <c r="E6" s="16"/>
      <c r="F6" s="16"/>
      <c r="G6" s="16"/>
      <c r="H6" s="16"/>
      <c r="J6" s="34" t="s">
        <v>32</v>
      </c>
    </row>
    <row r="7" ht="19.5" customHeight="1">
      <c r="A7" s="1"/>
      <c r="B7" s="11">
        <f t="array" ref="B7:H7">GünlerVeHaftalar+DATE(TakvimYılı,11,1)-WEEKDAY(DATE(TakvimYılı,11,1),(HaftaBaşlangıcı="Pazartesi")+1)+15</f>
        <v>46335</v>
      </c>
      <c r="C7" s="11">
        <v>46336.0</v>
      </c>
      <c r="D7" s="11">
        <v>46337.0</v>
      </c>
      <c r="E7" s="11">
        <v>46338.0</v>
      </c>
      <c r="F7" s="11">
        <v>46339.0</v>
      </c>
      <c r="G7" s="11">
        <v>46340.0</v>
      </c>
      <c r="H7" s="11">
        <v>46341.0</v>
      </c>
    </row>
    <row r="8" ht="94.5" customHeight="1">
      <c r="A8" s="33" t="s">
        <v>36</v>
      </c>
      <c r="B8" s="1"/>
      <c r="C8" s="1"/>
      <c r="D8" s="1"/>
      <c r="E8" s="6"/>
      <c r="F8" s="1"/>
      <c r="G8" s="1"/>
      <c r="H8" s="1"/>
      <c r="J8" s="34" t="s">
        <v>37</v>
      </c>
    </row>
    <row r="9" ht="19.5" customHeight="1">
      <c r="A9" s="1"/>
      <c r="B9" s="15">
        <f t="array" ref="B9:H9">GünlerVeHaftalar+DATE(TakvimYılı,11,1)-WEEKDAY(DATE(TakvimYılı,11,1),(HaftaBaşlangıcı="Pazartesi")+1)+22</f>
        <v>46342</v>
      </c>
      <c r="C9" s="15">
        <v>46343.0</v>
      </c>
      <c r="D9" s="15">
        <v>46344.0</v>
      </c>
      <c r="E9" s="15">
        <v>46345.0</v>
      </c>
      <c r="F9" s="15">
        <v>46346.0</v>
      </c>
      <c r="G9" s="15">
        <v>46347.0</v>
      </c>
      <c r="H9" s="15">
        <v>46348.0</v>
      </c>
    </row>
    <row r="10" ht="79.5" customHeight="1">
      <c r="A10" s="33" t="s">
        <v>41</v>
      </c>
      <c r="B10" s="54" t="s">
        <v>43</v>
      </c>
      <c r="C10" s="56"/>
      <c r="D10" s="56"/>
      <c r="E10" s="56"/>
      <c r="F10" s="56"/>
      <c r="G10" s="56"/>
      <c r="H10" s="57"/>
      <c r="J10" s="34" t="s">
        <v>44</v>
      </c>
    </row>
    <row r="11" ht="19.5" customHeight="1">
      <c r="A11" s="1"/>
      <c r="B11" s="11">
        <f t="array" ref="B11:H11">GünlerVeHaftalar+DATE(TakvimYılı,11,1)-WEEKDAY(DATE(TakvimYılı,11,1),(HaftaBaşlangıcı="Pazartesi")+1)+29</f>
        <v>46349</v>
      </c>
      <c r="C11" s="11">
        <v>46350.0</v>
      </c>
      <c r="D11" s="11">
        <v>46351.0</v>
      </c>
      <c r="E11" s="11">
        <v>46352.0</v>
      </c>
      <c r="F11" s="11">
        <v>46353.0</v>
      </c>
      <c r="G11" s="11">
        <v>46354.0</v>
      </c>
      <c r="H11" s="11">
        <v>46355.0</v>
      </c>
    </row>
    <row r="12" ht="102.0" customHeight="1">
      <c r="A12" s="33" t="s">
        <v>52</v>
      </c>
      <c r="B12" s="6"/>
      <c r="C12" s="64" t="s">
        <v>53</v>
      </c>
      <c r="D12" s="6"/>
      <c r="E12" s="6"/>
      <c r="F12" s="6"/>
      <c r="G12" s="6"/>
      <c r="H12" s="6"/>
      <c r="J12" s="34" t="s">
        <v>54</v>
      </c>
    </row>
    <row r="13" ht="19.5" customHeight="1">
      <c r="A13" s="1"/>
      <c r="B13" s="15">
        <f t="array" ref="B13:C13">GünlerVeHaftalar+DATE(TakvimYılı,11,1)-WEEKDAY(DATE(TakvimYılı,11,1),(HaftaBaşlangıcı="Pazartesi")+1)+36</f>
        <v>46356</v>
      </c>
      <c r="C13" s="15">
        <v>46357.0</v>
      </c>
      <c r="D13" s="20"/>
      <c r="E13" s="48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J6:T6"/>
    <mergeCell ref="J8:T8"/>
    <mergeCell ref="B10:H10"/>
    <mergeCell ref="J10:T10"/>
    <mergeCell ref="J12:T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20.25"/>
    <col customWidth="1" min="3" max="5" width="15.13"/>
    <col customWidth="1" min="6" max="6" width="16.38"/>
    <col customWidth="1" min="7" max="8" width="15.13"/>
    <col customWidth="1" min="9" max="9" width="2.25"/>
    <col customWidth="1" min="10" max="26" width="7.38"/>
  </cols>
  <sheetData>
    <row r="1" ht="59.25" customHeight="1">
      <c r="A1" s="1"/>
      <c r="B1" s="2" t="str">
        <f>"December "&amp;TakvimYılı</f>
        <v>December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11">
        <f t="array" ref="B3:H3">GünlerVeHaftalar+DATE(TakvimYılı,12,1)-WEEKDAY(DATE(TakvimYılı,12,1),(HaftaBaşlangıcı="Pazartesi")+1)+1</f>
        <v>46356</v>
      </c>
      <c r="C3" s="11">
        <v>46357.0</v>
      </c>
      <c r="D3" s="11">
        <v>46358.0</v>
      </c>
      <c r="E3" s="11">
        <v>46359.0</v>
      </c>
      <c r="F3" s="11">
        <v>46360.0</v>
      </c>
      <c r="G3" s="11">
        <v>46361.0</v>
      </c>
      <c r="H3" s="11">
        <v>46362.0</v>
      </c>
    </row>
    <row r="4" ht="89.25" customHeight="1">
      <c r="A4" s="33" t="s">
        <v>33</v>
      </c>
      <c r="B4" s="47" t="s">
        <v>34</v>
      </c>
      <c r="C4" s="49"/>
      <c r="D4" s="49"/>
      <c r="G4" s="49"/>
      <c r="H4" s="50"/>
      <c r="J4" s="34" t="s">
        <v>35</v>
      </c>
    </row>
    <row r="5" ht="19.5" customHeight="1">
      <c r="A5" s="1"/>
      <c r="B5" s="15">
        <f t="array" ref="B5:H5">GünlerVeHaftalar+DATE(TakvimYılı,12,1)-WEEKDAY(DATE(TakvimYılı,12,1),(HaftaBaşlangıcı="Pazartesi")+1)+8</f>
        <v>46363</v>
      </c>
      <c r="C5" s="15">
        <v>46364.0</v>
      </c>
      <c r="D5" s="15">
        <v>46365.0</v>
      </c>
      <c r="E5" s="15">
        <v>46366.0</v>
      </c>
      <c r="F5" s="15">
        <v>46367.0</v>
      </c>
      <c r="G5" s="15">
        <v>46368.0</v>
      </c>
      <c r="H5" s="15">
        <v>46369.0</v>
      </c>
    </row>
    <row r="6" ht="90.75" customHeight="1">
      <c r="A6" s="33" t="s">
        <v>38</v>
      </c>
      <c r="B6" s="16"/>
      <c r="C6" s="16"/>
      <c r="D6" s="16"/>
      <c r="E6" s="51" t="s">
        <v>39</v>
      </c>
      <c r="F6" s="51" t="s">
        <v>39</v>
      </c>
      <c r="G6" s="16"/>
      <c r="H6" s="16"/>
      <c r="J6" s="52" t="s">
        <v>40</v>
      </c>
    </row>
    <row r="7" ht="19.5" customHeight="1">
      <c r="A7" s="1"/>
      <c r="B7" s="11">
        <f t="array" ref="B7:H7">GünlerVeHaftalar+DATE(TakvimYılı,12,1)-WEEKDAY(DATE(TakvimYılı,12,1),(HaftaBaşlangıcı="Pazartesi")+1)+15</f>
        <v>46370</v>
      </c>
      <c r="C7" s="11">
        <v>46371.0</v>
      </c>
      <c r="D7" s="11">
        <v>46372.0</v>
      </c>
      <c r="E7" s="11">
        <v>46373.0</v>
      </c>
      <c r="F7" s="11">
        <v>46374.0</v>
      </c>
      <c r="G7" s="11">
        <v>46375.0</v>
      </c>
      <c r="H7" s="11">
        <v>46376.0</v>
      </c>
    </row>
    <row r="8" ht="99.0" customHeight="1">
      <c r="A8" s="33" t="s">
        <v>55</v>
      </c>
      <c r="B8" s="6"/>
      <c r="C8" s="6"/>
      <c r="D8" s="1"/>
      <c r="E8" s="1"/>
      <c r="F8" s="6"/>
      <c r="G8" s="1"/>
      <c r="H8" s="1"/>
      <c r="J8" s="65" t="s">
        <v>56</v>
      </c>
    </row>
    <row r="9" ht="19.5" customHeight="1">
      <c r="A9" s="1"/>
      <c r="B9" s="15">
        <f t="array" ref="B9:H9">GünlerVeHaftalar+DATE(TakvimYılı,12,1)-WEEKDAY(DATE(TakvimYılı,12,1),(HaftaBaşlangıcı="Pazartesi")+1)+22</f>
        <v>46377</v>
      </c>
      <c r="C9" s="15">
        <v>46378.0</v>
      </c>
      <c r="D9" s="15">
        <v>46379.0</v>
      </c>
      <c r="E9" s="15">
        <v>46380.0</v>
      </c>
      <c r="F9" s="15">
        <v>46381.0</v>
      </c>
      <c r="G9" s="15">
        <v>46382.0</v>
      </c>
      <c r="H9" s="15">
        <v>46383.0</v>
      </c>
    </row>
    <row r="10" ht="117.75" customHeight="1">
      <c r="A10" s="33" t="s">
        <v>57</v>
      </c>
      <c r="B10" s="66" t="s">
        <v>58</v>
      </c>
      <c r="C10" s="16"/>
      <c r="D10" s="16"/>
      <c r="E10" s="16"/>
      <c r="F10" s="16"/>
      <c r="G10" s="16"/>
      <c r="H10" s="16"/>
      <c r="J10" s="67" t="s">
        <v>59</v>
      </c>
    </row>
    <row r="11" ht="19.5" customHeight="1">
      <c r="A11" s="1"/>
      <c r="B11" s="11">
        <f t="array" ref="B11:H11">GünlerVeHaftalar+DATE(TakvimYılı,12,1)-WEEKDAY(DATE(TakvimYılı,12,1),(HaftaBaşlangıcı="Pazartesi")+1)+29</f>
        <v>46384</v>
      </c>
      <c r="C11" s="11">
        <v>46385.0</v>
      </c>
      <c r="D11" s="11">
        <v>46386.0</v>
      </c>
      <c r="E11" s="11">
        <v>46387.0</v>
      </c>
      <c r="F11" s="11">
        <v>46388.0</v>
      </c>
      <c r="G11" s="11">
        <v>46389.0</v>
      </c>
      <c r="H11" s="11">
        <v>46390.0</v>
      </c>
    </row>
    <row r="12" ht="147.75" customHeight="1">
      <c r="A12" s="33" t="s">
        <v>60</v>
      </c>
      <c r="B12" s="16"/>
      <c r="C12" s="1"/>
      <c r="E12" s="68" t="s">
        <v>61</v>
      </c>
      <c r="F12" s="69" t="s">
        <v>62</v>
      </c>
      <c r="G12" s="1"/>
      <c r="H12" s="1"/>
      <c r="J12" s="34" t="s">
        <v>48</v>
      </c>
    </row>
    <row r="13" ht="19.5" customHeight="1">
      <c r="A13" s="1"/>
      <c r="B13" s="15">
        <f t="array" ref="B13:C13">GünlerVeHaftalar+DATE(TakvimYılı,12,1)-WEEKDAY(DATE(TakvimYılı,12,1),(HaftaBaşlangıcı="Pazartesi")+1)+36</f>
        <v>46391</v>
      </c>
      <c r="C13" s="15">
        <v>46392.0</v>
      </c>
      <c r="D13" s="20"/>
      <c r="E13" s="70" t="s">
        <v>63</v>
      </c>
      <c r="F13" s="22"/>
      <c r="G13" s="22"/>
      <c r="H13" s="23"/>
    </row>
    <row r="14" ht="79.5" customHeight="1">
      <c r="A14" s="1"/>
      <c r="B14" s="16"/>
      <c r="C14" s="16"/>
      <c r="D14" s="25"/>
      <c r="E14" s="26"/>
      <c r="F14" s="27"/>
      <c r="G14" s="27"/>
      <c r="H14" s="28"/>
    </row>
    <row r="15">
      <c r="E15" s="71"/>
    </row>
    <row r="16" ht="15.0" customHeight="1"/>
    <row r="17" ht="15.0" customHeight="1"/>
    <row r="18" ht="15.0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T4"/>
    <mergeCell ref="J6:T6"/>
    <mergeCell ref="J8:T8"/>
    <mergeCell ref="J10:T10"/>
    <mergeCell ref="J12:T12"/>
    <mergeCell ref="D13:D14"/>
    <mergeCell ref="E13:H14"/>
    <mergeCell ref="E15:H18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3" width="14.75"/>
    <col customWidth="1" min="4" max="4" width="13.88"/>
    <col customWidth="1" min="5" max="5" width="14.63"/>
    <col customWidth="1" min="6" max="6" width="13.75"/>
    <col customWidth="1" min="7" max="7" width="13.88"/>
    <col customWidth="1" min="8" max="8" width="16.38"/>
    <col customWidth="1" min="9" max="9" width="43.25"/>
    <col customWidth="1" min="10" max="26" width="7.63"/>
  </cols>
  <sheetData>
    <row r="1" ht="70.5" customHeight="1">
      <c r="A1" s="53" t="s">
        <v>42</v>
      </c>
    </row>
    <row r="2">
      <c r="A2" s="55"/>
      <c r="B2" s="55" t="s">
        <v>3</v>
      </c>
      <c r="C2" s="55" t="s">
        <v>4</v>
      </c>
      <c r="D2" s="55" t="s">
        <v>5</v>
      </c>
      <c r="E2" s="55" t="s">
        <v>6</v>
      </c>
      <c r="F2" s="55" t="s">
        <v>7</v>
      </c>
      <c r="G2" s="55" t="s">
        <v>8</v>
      </c>
      <c r="H2" s="55" t="s">
        <v>9</v>
      </c>
    </row>
    <row r="3" ht="110.25" customHeight="1">
      <c r="A3" s="58" t="s">
        <v>34</v>
      </c>
      <c r="F3" s="59" t="s">
        <v>45</v>
      </c>
      <c r="G3" s="60">
        <v>2.0</v>
      </c>
      <c r="H3" s="60">
        <v>3.0</v>
      </c>
    </row>
    <row r="4" ht="113.25" customHeight="1">
      <c r="A4" s="52" t="s">
        <v>46</v>
      </c>
      <c r="B4" s="60">
        <v>4.0</v>
      </c>
      <c r="C4" s="60">
        <v>5.0</v>
      </c>
      <c r="D4" s="60">
        <v>6.0</v>
      </c>
      <c r="E4" s="60">
        <v>7.0</v>
      </c>
      <c r="F4" s="61" t="s">
        <v>47</v>
      </c>
      <c r="G4" s="60">
        <v>9.0</v>
      </c>
      <c r="H4" s="60">
        <v>10.0</v>
      </c>
      <c r="I4" s="34" t="s">
        <v>48</v>
      </c>
    </row>
    <row r="5" ht="163.5" customHeight="1">
      <c r="B5" s="60">
        <v>11.0</v>
      </c>
      <c r="C5" s="60">
        <v>12.0</v>
      </c>
      <c r="D5" s="60">
        <v>13.0</v>
      </c>
      <c r="E5" s="62" t="s">
        <v>49</v>
      </c>
      <c r="F5" s="62" t="s">
        <v>50</v>
      </c>
      <c r="G5" s="60">
        <v>16.0</v>
      </c>
      <c r="H5" s="60">
        <v>17.0</v>
      </c>
    </row>
    <row r="6"/>
    <row r="7"/>
    <row r="8"/>
    <row r="9"/>
    <row r="10" ht="33.75" customHeight="1">
      <c r="E10" s="63" t="s">
        <v>51</v>
      </c>
    </row>
    <row r="11"/>
    <row r="12"/>
    <row r="13"/>
    <row r="14" ht="21.0" customHeight="1"/>
    <row r="15"/>
    <row r="16"/>
    <row r="17"/>
    <row r="18"/>
    <row r="19"/>
    <row r="20"/>
  </sheetData>
  <mergeCells count="2">
    <mergeCell ref="A1:M1"/>
    <mergeCell ref="E10:H14"/>
  </mergeCells>
  <printOptions/>
  <pageMargins bottom="0.75" footer="0.0" header="0.0" left="0.25" right="0.25" top="0.75"/>
  <pageSetup paperSize="9" cellComments="atEnd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