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cak" sheetId="1" r:id="rId4"/>
    <sheet state="visible" name="Şubat" sheetId="2" r:id="rId5"/>
    <sheet state="visible" name="Mart" sheetId="3" r:id="rId6"/>
    <sheet state="visible" name="Nisan" sheetId="4" r:id="rId7"/>
    <sheet state="visible" name="Mayıs" sheetId="5" r:id="rId8"/>
    <sheet state="visible" name="Haziran" sheetId="6" r:id="rId9"/>
    <sheet state="visible" name="Temmuz" sheetId="7" r:id="rId10"/>
    <sheet state="visible" name="Ağustos" sheetId="8" r:id="rId11"/>
    <sheet state="visible" name="Eylül" sheetId="9" r:id="rId12"/>
    <sheet state="visible" name="Ekim" sheetId="10" r:id="rId13"/>
    <sheet state="visible" name="Kasım" sheetId="11" r:id="rId14"/>
    <sheet state="visible" name="Aralık" sheetId="12" r:id="rId15"/>
    <sheet state="visible" name="Ocak 27" sheetId="13" r:id="rId16"/>
  </sheets>
  <definedNames>
    <definedName name="GünlerVeHaftalar">{0,1,2,3,4,5,6} + {0;1;2;3;4;5}*7</definedName>
    <definedName name="SütunBaşlığıBölgesi1..H12.9">'Eylül'!$B$2</definedName>
    <definedName name="SütunBaşlığıBölgesi1..H12.7">Temmuz!$B$2</definedName>
    <definedName name="SütunBaşlığıBölgesi1..H12.11">'Kasım'!$B$2</definedName>
    <definedName name="SütunBaşlığıBölgesi2..C14.4">Nisan!$B$2</definedName>
    <definedName name="SütunBaşlığıBölgesi1..H12.1">Ocak!$B$2</definedName>
    <definedName name="SütunBaşlığıBölgesi2..C14.12">'Aralık'!$B$2</definedName>
    <definedName name="SütunBaşlığıBölgesi1..H12.8">'Ağustos'!$B$2</definedName>
    <definedName name="HaftaBaşlangıcı">Ocak!$K$3</definedName>
    <definedName name="SütunBaşlığıBölgesi1..H12.6">Haziran!$B$2</definedName>
    <definedName name="SütunBaşlığıBölgesi2..C14.6">Haziran!$B$2</definedName>
    <definedName name="SütunBaşlığıBölgesi1..H12.10">Ekim!$B$2</definedName>
    <definedName name="SütunBaşlığıBölgesi2..C14.11">'Kasım'!$B$2</definedName>
    <definedName name="SütunBaşlığıBölgesi1..H12.2">'Şubat'!$B$2</definedName>
    <definedName name="SütunBaşlığıBölgesi2..C14.9">'Eylül'!$B$2</definedName>
    <definedName name="SütunBaşlığıBölgesi1..H12.3">Mart!$B$2</definedName>
    <definedName name="SütunBaşlığıBölgesi1..H12.5">'Mayıs'!$B$2</definedName>
    <definedName name="SütunBaşlığıBölgesi2..C14.10">Ekim!$B$2</definedName>
    <definedName name="SütunBaşlığıBölgesi2..C14.2">'Şubat'!$B$2</definedName>
    <definedName name="SütunBaşlığıBölgesi2..C14.8">'Ağustos'!$B$2</definedName>
    <definedName name="SütunBaşlığıBölgesi1..H12.4">Nisan!$B$2</definedName>
    <definedName name="TakvimYılı">Ocak!$K$2</definedName>
    <definedName name="SütunBaşlığıBölgesi2..C14.1">Ocak!$B$2</definedName>
    <definedName name="SütunBaşlığıBölgesi1..H12.12">'Aralık'!$B$2</definedName>
    <definedName name="SütunBaşlığıBölgesi2..C14.7">Temmuz!$B$2</definedName>
    <definedName name="SütunBaşlığıBölgesi2..C14.3">Mart!$B$2</definedName>
    <definedName name="SütunBaşlığıBölgesi2..C14.5">'Mayıs'!$B$2</definedName>
  </definedNames>
  <calcPr/>
  <extLst>
    <ext uri="GoogleSheetsCustomDataVersion2">
      <go:sheetsCustomData xmlns:go="http://customooxmlschemas.google.com/" r:id="rId17" roundtripDataChecksum="tfWnwNBimk09K1kJctD6O8OPggOIAY7wsIJ8d/t3I9M="/>
    </ext>
  </extLst>
</workbook>
</file>

<file path=xl/sharedStrings.xml><?xml version="1.0" encoding="utf-8"?>
<sst xmlns="http://schemas.openxmlformats.org/spreadsheetml/2006/main" count="106" uniqueCount="70">
  <si>
    <t>TAKVİM AYARLARI</t>
  </si>
  <si>
    <t>YIL</t>
  </si>
  <si>
    <t>HAFTA BAŞLANGICI</t>
  </si>
  <si>
    <t>PAZARTESİ</t>
  </si>
  <si>
    <t>NOTES</t>
  </si>
  <si>
    <t>SALI</t>
  </si>
  <si>
    <t>ÇARŞAMBA</t>
  </si>
  <si>
    <t>PERŞEMBE</t>
  </si>
  <si>
    <t>CUMA</t>
  </si>
  <si>
    <t>CUMARTESİ</t>
  </si>
  <si>
    <t>PAZAR</t>
  </si>
  <si>
    <t xml:space="preserve">Compulsory Preparatory Class Program Proficiency Examination 1 (Written) *1 </t>
  </si>
  <si>
    <t xml:space="preserve">Compulsory Preparatory Class Program Proficiency Examination 1 (Speaking) *1 </t>
  </si>
  <si>
    <t>WEEK 11</t>
  </si>
  <si>
    <r>
      <rPr>
        <rFont val="Merriweather"/>
        <b/>
        <color rgb="FF3F3F3F"/>
        <sz val="11.0"/>
      </rPr>
      <t xml:space="preserve">1A: All about you </t>
    </r>
    <r>
      <rPr>
        <rFont val="Merriweather"/>
        <b val="0"/>
        <color rgb="FF3F3F3F"/>
        <sz val="11.0"/>
      </rPr>
      <t>Grammar: word order in questions. Vocabulary: common verb phrases. Pronunciation: the alphabet. Reading: recognizing names, places, and numbers. Listening: identifying situations from context. Speaking: exchanging personal information, returning questions; asking for personal information.</t>
    </r>
    <r>
      <rPr>
        <rFont val="Merriweather"/>
        <b/>
        <color rgb="FF3F3F3F"/>
        <sz val="11.0"/>
      </rPr>
      <t xml:space="preserve">
1B: Looking good </t>
    </r>
    <r>
      <rPr>
        <rFont val="Merriweather"/>
        <b val="0"/>
        <color rgb="FF3F3F3F"/>
        <sz val="11.0"/>
      </rPr>
      <t>Grammar: present simple. Vocabulary: describing people: appearance and personality. Pronunciation: final -s / -es. Reading: using visual clues to identify main topic. Listening: focusing on descriptive adjectives. Speaking: summarizing main points in an article, describing a personal profile. Writing: a personal profile.</t>
    </r>
    <r>
      <rPr>
        <rFont val="Merriweather"/>
        <b/>
        <color rgb="FF3F3F3F"/>
        <sz val="11.0"/>
      </rPr>
      <t xml:space="preserve">
1C: Remakes</t>
    </r>
    <r>
      <rPr>
        <rFont val="Merriweather"/>
        <b val="0"/>
        <color rgb="FF3F3F3F"/>
        <sz val="11.0"/>
      </rPr>
      <t xml:space="preserve"> Grammar: present continuous. Vocabulary: clothes, prepositions of place. Pronunciation: /ə/ and /ɜː/. Listening: tuning in to a story using existing knowledge. Speaking: describing a painting.</t>
    </r>
    <r>
      <rPr>
        <rFont val="Merriweather"/>
        <b/>
        <color rgb="FF3F3F3F"/>
        <sz val="11.0"/>
      </rPr>
      <t xml:space="preserve">
Practical English 1: </t>
    </r>
    <r>
      <rPr>
        <rFont val="Merriweather"/>
        <b val="0"/>
        <color rgb="FF3F3F3F"/>
        <sz val="11.0"/>
      </rPr>
      <t>Pictures of you (Episode 1: A visit from the USA), calling reception, Social English.</t>
    </r>
    <r>
      <rPr>
        <rFont val="Merriweather"/>
        <b/>
        <color rgb="FF3F3F3F"/>
        <sz val="11.0"/>
      </rPr>
      <t xml:space="preserve">
(*The icebreakers will be covered from the Drive file on Wednesay.)</t>
    </r>
  </si>
  <si>
    <r>
      <rPr>
        <rFont val="Merriweather"/>
        <b/>
        <color rgb="FF3F3F3F"/>
        <sz val="11.0"/>
      </rPr>
      <t>2A: Lost... and found?</t>
    </r>
    <r>
      <rPr>
        <rFont val="Merriweather"/>
        <color rgb="FF3F3F3F"/>
        <sz val="11.0"/>
      </rPr>
      <t xml:space="preserve"> Grammar: past simple: regular and irregular verbs. Vocabulary: holidays. Pronunciation: regular verbs: -ed endings. Reading: understanding details. Listening: listening for key points. Speaking: showing interest.
</t>
    </r>
    <r>
      <rPr>
        <rFont val="Merriweather"/>
        <b/>
        <color rgb="FF3F3F3F"/>
        <sz val="11.0"/>
      </rPr>
      <t xml:space="preserve">2B: On top of the world </t>
    </r>
    <r>
      <rPr>
        <rFont val="Merriweather"/>
        <color rgb="FF3F3F3F"/>
        <sz val="11.0"/>
      </rPr>
      <t xml:space="preserve">Grammar: past continuous. Vocabulary: prepositions of time and place: in, on, at. Pronunciation: weak forms: was, were. Reading: using visual clues to understand scene and feelings. Listening: understanding the order of events. Speaking: giving more information in a conversation. Writing: describing a photo.
</t>
    </r>
    <r>
      <rPr>
        <rFont val="Merriweather"/>
        <b/>
        <color rgb="FF3F3F3F"/>
        <sz val="11.0"/>
      </rPr>
      <t>2C: One dark October evening</t>
    </r>
    <r>
      <rPr>
        <rFont val="Merriweather"/>
        <color rgb="FF3F3F3F"/>
        <sz val="11.0"/>
      </rPr>
      <t xml:space="preserve"> Grammar: time sequencers and connectors. Vocabulary: verb phrases. Pronunciation: word stress. Listening: using evidence to predict the ending of a story. Speaking: retelling the ending of a story.
</t>
    </r>
    <r>
      <rPr>
        <rFont val="Merriweather"/>
        <b/>
        <color rgb="FF3F3F3F"/>
        <sz val="11.0"/>
      </rPr>
      <t>Revise and Check 1&amp;2</t>
    </r>
  </si>
  <si>
    <r>
      <rPr>
        <rFont val="Merriweather"/>
        <b/>
        <color rgb="FF3F3F3F"/>
        <sz val="11.0"/>
      </rPr>
      <t>8A: Should I or shouldn't I?</t>
    </r>
    <r>
      <rPr>
        <rFont val="Merriweather"/>
        <color rgb="FF3F3F3F"/>
        <sz val="11.0"/>
      </rPr>
      <t xml:space="preserve"> Grammar: should. Vocabulary: get. Pronunciation: /ʊ/ and /uː/. Reading: assessing advice. Listening: understanding a problem, assessing advice. Speaking: assessing advice; asking and answering (phrases with get).
</t>
    </r>
    <r>
      <rPr>
        <rFont val="Merriweather"/>
        <b/>
        <color rgb="FF3F3F3F"/>
        <sz val="11.0"/>
      </rPr>
      <t xml:space="preserve">8B: Absolutely typical! </t>
    </r>
    <r>
      <rPr>
        <rFont val="Merriweather"/>
        <color rgb="FF3F3F3F"/>
        <sz val="11.0"/>
      </rPr>
      <t xml:space="preserve">Grammar: if + present, will + infinitive (First conditional). Vocabulary: confusing verbs. Pronunciation: homophones. Reading: identifying examples of behaviour. Listening: tuning in to a story using key words and phrases. Speaking: exchanging information and opinions (confusing verbs).
</t>
    </r>
    <r>
      <rPr>
        <rFont val="Merriweather"/>
        <b/>
        <color rgb="FF3F3F3F"/>
        <sz val="11.0"/>
      </rPr>
      <t>8C: Who is Vivienne?</t>
    </r>
    <r>
      <rPr>
        <rFont val="Merriweather"/>
        <color rgb="FF3F3F3F"/>
        <sz val="11.0"/>
      </rPr>
      <t xml:space="preserve"> Grammar: possessive pronouns. Vocabulary: adverbs of manner. Pronunciation: reading aloud. Reading: understanding a short story. Listening: using visual clues to understand a story. Writing: a short story.
</t>
    </r>
    <r>
      <rPr>
        <rFont val="Merriweather"/>
        <b/>
        <color rgb="FF3F3F3F"/>
        <sz val="11.0"/>
      </rPr>
      <t>Revise and Check 7&amp;8</t>
    </r>
  </si>
  <si>
    <t>WEEK 1</t>
  </si>
  <si>
    <t xml:space="preserve">
Compulsory Preparatory Class Program - Orientation</t>
  </si>
  <si>
    <t>WEEK 3</t>
  </si>
  <si>
    <t xml:space="preserve">
Compulsory Foreign Language Preparatory Program - Placement Test</t>
  </si>
  <si>
    <t>Start of the Fall term classes (English File Pre-Intermediate)</t>
  </si>
  <si>
    <r>
      <rPr>
        <rFont val="Merriweather"/>
        <b/>
        <color rgb="FF3F3F3F"/>
        <sz val="11.0"/>
      </rPr>
      <t>2A: Lost... and found?</t>
    </r>
    <r>
      <rPr>
        <rFont val="Merriweather"/>
        <color rgb="FF3F3F3F"/>
        <sz val="11.0"/>
      </rPr>
      <t xml:space="preserve"> Grammar: past simple: regular and irregular verbs. Vocabulary: holidays. Pronunciation: regular verbs: -ed endings. Reading: understanding details. Listening: listening for key points. Speaking: showing interest.
</t>
    </r>
    <r>
      <rPr>
        <rFont val="Merriweather"/>
        <b/>
        <color rgb="FF3F3F3F"/>
        <sz val="11.0"/>
      </rPr>
      <t xml:space="preserve">2B: On top of the world </t>
    </r>
    <r>
      <rPr>
        <rFont val="Merriweather"/>
        <color rgb="FF3F3F3F"/>
        <sz val="11.0"/>
      </rPr>
      <t xml:space="preserve">Grammar: past continuous. Vocabulary: prepositions of time and place: in, on, at. Pronunciation: weak forms: was, were. Reading: using visual clues to understand scene and feelings. Listening: understanding the order of events. Speaking: giving more information in a conversation. Writing: describing a photo.
</t>
    </r>
    <r>
      <rPr>
        <rFont val="Merriweather"/>
        <b/>
        <color rgb="FF3F3F3F"/>
        <sz val="11.0"/>
      </rPr>
      <t>2C: One dark October evening</t>
    </r>
    <r>
      <rPr>
        <rFont val="Merriweather"/>
        <color rgb="FF3F3F3F"/>
        <sz val="11.0"/>
      </rPr>
      <t xml:space="preserve"> Grammar: time sequencers and connectors. Vocabulary: verb phrases. Pronunciation: word stress. Listening: using evidence to predict the ending of a story. Speaking: retelling the ending of a story.
</t>
    </r>
    <r>
      <rPr>
        <rFont val="Merriweather"/>
        <b/>
        <color rgb="FF3F3F3F"/>
        <sz val="11.0"/>
      </rPr>
      <t>Revise and Check 1&amp;2</t>
    </r>
  </si>
  <si>
    <r>
      <rPr>
        <rFont val="Merriweather"/>
        <b/>
        <color rgb="FF3F3F3F"/>
        <sz val="11.0"/>
      </rPr>
      <t>*No classes on Progress Test days.</t>
    </r>
    <r>
      <rPr>
        <rFont val="Merriweather"/>
        <color rgb="FF3F3F3F"/>
        <sz val="11.0"/>
      </rPr>
      <t xml:space="preserve">
 </t>
    </r>
    <r>
      <rPr>
        <rFont val="Merriweather"/>
        <b/>
        <color rgb="FF3F3F3F"/>
        <sz val="11.0"/>
      </rPr>
      <t>9A: Watch out!</t>
    </r>
    <r>
      <rPr>
        <rFont val="Merriweather"/>
        <color rgb="FF3F3F3F"/>
        <sz val="11.0"/>
      </rPr>
      <t xml:space="preserve"> Grammar: if + past, would + infinitive (Second conditional). Vocabulary: animals and insects. Pronunciation: word stress. Reading: understanding reasons. Listening: using visual clues to rank information. Speaking: relaying factual information.
</t>
    </r>
    <r>
      <rPr>
        <rFont val="Merriweather"/>
        <b/>
        <color rgb="FF3F3F3F"/>
        <sz val="11.0"/>
      </rPr>
      <t xml:space="preserve">9B: Don't panic! </t>
    </r>
    <r>
      <rPr>
        <rFont val="Merriweather"/>
        <color rgb="FF3F3F3F"/>
        <sz val="11.0"/>
      </rPr>
      <t xml:space="preserve">Grammar: present perfect + for and since. Vocabulary: words related to fear. Pronunciation: sentence stress. Reading: understanding social media posts. Listening: listening for key information. Speaking: asking follow-up questions (present perfect).
</t>
    </r>
    <r>
      <rPr>
        <rFont val="Merriweather"/>
        <b/>
        <color rgb="FF3F3F3F"/>
        <sz val="11.0"/>
      </rPr>
      <t xml:space="preserve">9C: Born to be stars </t>
    </r>
    <r>
      <rPr>
        <rFont val="Merriweather"/>
        <color rgb="FF3F3F3F"/>
        <sz val="11.0"/>
      </rPr>
      <t xml:space="preserve">Grammar: present perfect or past simple? (2). Vocabulary: biographies. Pronunciation: word stress, /ɔː/. Reading: understanding the order of life events. Listening: using visual clues to understand biographical information. Speaking: talking about somebody's life. Writing: a biography.
</t>
    </r>
    <r>
      <rPr>
        <rFont val="Merriweather"/>
        <b/>
        <color rgb="FF3F3F3F"/>
        <sz val="11.0"/>
      </rPr>
      <t>Practical English 5:</t>
    </r>
    <r>
      <rPr>
        <rFont val="Merriweather"/>
        <color rgb="FF3F3F3F"/>
        <sz val="11.0"/>
      </rPr>
      <t xml:space="preserve"> Pictures of you (Episode 5: What's going on with Max?), following directions, Social English.</t>
    </r>
  </si>
  <si>
    <t>WEEK 4</t>
  </si>
  <si>
    <t>WEEK 12</t>
  </si>
  <si>
    <t xml:space="preserve">Progress Test 1 </t>
  </si>
  <si>
    <r>
      <rPr>
        <rFont val="Merriweather"/>
        <b/>
        <color rgb="FF000000"/>
        <sz val="15.0"/>
      </rPr>
      <t>Progress Test 1</t>
    </r>
    <r>
      <rPr>
        <rFont val="Merriweather"/>
        <b/>
        <color rgb="FF000000"/>
        <sz val="15.0"/>
      </rPr>
      <t xml:space="preserve"> </t>
    </r>
  </si>
  <si>
    <r>
      <rPr>
        <rFont val="Merriweather"/>
        <b/>
        <color rgb="FF3F3F3F"/>
        <sz val="11.0"/>
      </rPr>
      <t xml:space="preserve">3A: The waiting game </t>
    </r>
    <r>
      <rPr>
        <rFont val="Merriweather"/>
        <color rgb="FF3F3F3F"/>
        <sz val="11.0"/>
      </rPr>
      <t xml:space="preserve">Grammar: Be going to (plans and predictions). Vocabulary: Airports. Pronunciation: The letter g. Reading: Using context to complete information. Listening: Understanding context. Speaking: Assessing and comparing tips; proposing a tourist itinerary 
</t>
    </r>
    <r>
      <rPr>
        <rFont val="Merriweather"/>
        <b/>
        <color rgb="FF3F3F3F"/>
        <sz val="11.0"/>
      </rPr>
      <t xml:space="preserve">3B: Can we meet? </t>
    </r>
    <r>
      <rPr>
        <rFont val="Merriweather"/>
        <color rgb="FF3F3F3F"/>
        <sz val="11.0"/>
      </rPr>
      <t xml:space="preserve">Grammar: Present continuous (future arrangements). Vocabulary: Verbs + prepositions (e.g., arrive in). Pronunciation: Linking. Reading: Making a personal response. Listening: Inferring mood, understanding relationships between people. Speaking: Comparing the results of a questionnaire; making arrangements. Writing: An informal email 
</t>
    </r>
    <r>
      <rPr>
        <rFont val="Merriweather"/>
        <b/>
        <color rgb="FF3F3F3F"/>
        <sz val="11.0"/>
      </rPr>
      <t xml:space="preserve">3C: Word games </t>
    </r>
    <r>
      <rPr>
        <rFont val="Merriweather"/>
        <color rgb="FF3F3F3F"/>
        <sz val="11.0"/>
      </rPr>
      <t xml:space="preserve">Grammar: Defining relative clauses. Vocabulary: Paraphrasing Pronunciation: Silent e. Reading: Understanding the rules of a game. Listening: Understanding definitions. Speaking: Paraphrasing; defining words
</t>
    </r>
    <r>
      <rPr>
        <rFont val="Merriweather"/>
        <b/>
        <color rgb="FF3F3F3F"/>
        <sz val="11.0"/>
      </rPr>
      <t xml:space="preserve">Practical English: </t>
    </r>
    <r>
      <rPr>
        <rFont val="Merriweather"/>
        <color rgb="FF3F3F3F"/>
        <sz val="11.0"/>
      </rPr>
      <t xml:space="preserve">Problems at a restaurant </t>
    </r>
  </si>
  <si>
    <t>WEEK 5</t>
  </si>
  <si>
    <t>Quiz 1</t>
  </si>
  <si>
    <r>
      <rPr>
        <rFont val="Merriweather"/>
        <b/>
        <color rgb="FF3F3F3F"/>
        <sz val="11.0"/>
      </rPr>
      <t xml:space="preserve">1A: All about you </t>
    </r>
    <r>
      <rPr>
        <rFont val="Merriweather"/>
        <b val="0"/>
        <color rgb="FF3F3F3F"/>
        <sz val="11.0"/>
      </rPr>
      <t>Grammar: word order in questions. Vocabulary: common verb phrases. Pronunciation: the alphabet. Reading: recognizing names, places, and numbers. Listening: identifying situations from context. Speaking: exchanging personal information, returning questions; asking for personal information.</t>
    </r>
    <r>
      <rPr>
        <rFont val="Merriweather"/>
        <b/>
        <color rgb="FF3F3F3F"/>
        <sz val="11.0"/>
      </rPr>
      <t xml:space="preserve">
1B: Looking good </t>
    </r>
    <r>
      <rPr>
        <rFont val="Merriweather"/>
        <b val="0"/>
        <color rgb="FF3F3F3F"/>
        <sz val="11.0"/>
      </rPr>
      <t>Grammar: present simple. Vocabulary: describing people: appearance and personality. Pronunciation: final -s / -es. Reading: using visual clues to identify main topic. Listening: focusing on descriptive adjectives. Speaking: summarizing main points in an article, describing a personal profile. Writing: a personal profile.</t>
    </r>
    <r>
      <rPr>
        <rFont val="Merriweather"/>
        <b/>
        <color rgb="FF3F3F3F"/>
        <sz val="11.0"/>
      </rPr>
      <t xml:space="preserve">
1C: Remakes</t>
    </r>
    <r>
      <rPr>
        <rFont val="Merriweather"/>
        <b val="0"/>
        <color rgb="FF3F3F3F"/>
        <sz val="11.0"/>
      </rPr>
      <t xml:space="preserve"> Grammar: present continuous. Vocabulary: clothes, prepositions of place. Pronunciation: /ə/ and /ɜː/. Listening: tuning in to a story using existing knowledge. Speaking: describing a painting.</t>
    </r>
    <r>
      <rPr>
        <rFont val="Merriweather"/>
        <b/>
        <color rgb="FF3F3F3F"/>
        <sz val="11.0"/>
      </rPr>
      <t xml:space="preserve">
Practical English 1: </t>
    </r>
    <r>
      <rPr>
        <rFont val="Merriweather"/>
        <b val="0"/>
        <color rgb="FF3F3F3F"/>
        <sz val="11.0"/>
      </rPr>
      <t>Pictures of you (Episode 1: A visit from the USA), calling reception, Social English.</t>
    </r>
    <r>
      <rPr>
        <rFont val="Merriweather"/>
        <b/>
        <color rgb="FF3F3F3F"/>
        <sz val="11.0"/>
      </rPr>
      <t xml:space="preserve">
</t>
    </r>
  </si>
  <si>
    <t>WEEK 13</t>
  </si>
  <si>
    <t>WEEK 2</t>
  </si>
  <si>
    <t xml:space="preserve"> </t>
  </si>
  <si>
    <r>
      <rPr>
        <rFont val="Merriweather"/>
        <b/>
        <color rgb="FF3F3F3F"/>
        <sz val="11.0"/>
      </rPr>
      <t>5A: Fast forward</t>
    </r>
    <r>
      <rPr>
        <rFont val="Merriweather"/>
        <color rgb="FF3F3F3F"/>
        <sz val="11.0"/>
      </rPr>
      <t xml:space="preserve"> Grammar: Comparative adjectives and adverbs, as... as. Vocabulary: Types of numbers. Pronunciation: /ə/ Reading: Scanning for information. Listening: Tuning into an interview using topic-related vocabulary. Speaking: Responding to ideas in an article; talking about changes, giving reasons.
</t>
    </r>
    <r>
      <rPr>
        <rFont val="Merriweather"/>
        <b/>
        <color rgb="FF3F3F3F"/>
        <sz val="11.0"/>
      </rPr>
      <t xml:space="preserve">5B: Superlative cities? </t>
    </r>
    <r>
      <rPr>
        <rFont val="Merriweather"/>
        <color rgb="FF3F3F3F"/>
        <sz val="11.0"/>
      </rPr>
      <t xml:space="preserve">Grammar: Superlatives (+ ever + present perfect). Vocabulary: Describing a town or city. Pronunciation: Sentence stress. Listening: Understanding the main points in a podcast. Speaking: Asking for more information. Writing: Describing your town or city.
</t>
    </r>
    <r>
      <rPr>
        <rFont val="Merriweather"/>
        <b/>
        <color rgb="FF3F3F3F"/>
        <sz val="11.0"/>
      </rPr>
      <t xml:space="preserve">5C: Too much or not enough? </t>
    </r>
    <r>
      <rPr>
        <rFont val="Merriweather"/>
        <color rgb="FF3F3F3F"/>
        <sz val="11.0"/>
      </rPr>
      <t xml:space="preserve">Grammar: Quantifiers, too, (not) enough. Vocabulary: Health and the body. Pronunciation: /ʌ/ Reading: Responding to and assessing information according to personal opinion. Listening: Understanding numbers and quantities. Speaking: Talking about habits; asking questions, and giving reasons.
</t>
    </r>
    <r>
      <rPr>
        <rFont val="Merriweather"/>
        <b/>
        <color rgb="FF3F3F3F"/>
        <sz val="11.0"/>
      </rPr>
      <t xml:space="preserve">Practical English: </t>
    </r>
    <r>
      <rPr>
        <rFont val="Merriweather"/>
        <color rgb="FF3F3F3F"/>
        <sz val="11.0"/>
      </rPr>
      <t>Taking something back</t>
    </r>
  </si>
  <si>
    <t>WEEK 7</t>
  </si>
  <si>
    <r>
      <rPr>
        <rFont val="Merriweather"/>
        <b/>
        <color rgb="FF3F3F3F"/>
        <sz val="11.0"/>
      </rPr>
      <t xml:space="preserve">10A: Winners and losers </t>
    </r>
    <r>
      <rPr>
        <rFont val="Merriweather"/>
        <color rgb="FF3F3F3F"/>
        <sz val="11.0"/>
      </rPr>
      <t xml:space="preserve">Grammar: expressing movement. Vocabulary: sports, expressing movement. Pronunciation: word stress. Reading: reading and retelling key events. Speaking: talking about sport, giving extra information; retelling from memory. Writing: an article.
</t>
    </r>
    <r>
      <rPr>
        <rFont val="Merriweather"/>
        <b/>
        <color rgb="FF3F3F3F"/>
        <sz val="11.0"/>
      </rPr>
      <t xml:space="preserve">10B: Larks and owls </t>
    </r>
    <r>
      <rPr>
        <rFont val="Merriweather"/>
        <color rgb="FF3F3F3F"/>
        <sz val="11.0"/>
      </rPr>
      <t xml:space="preserve">Grammar: word order of phrasal verbs. Vocabulary: phrasal verbs. Pronunciation: linking. Reading: taking notes for retelling. Listening: categorizing information; identifying reasons. Speaking: asking questions (phrasal verbs).
</t>
    </r>
    <r>
      <rPr>
        <rFont val="Merriweather"/>
        <b/>
        <color rgb="FF3F3F3F"/>
        <sz val="11.0"/>
      </rPr>
      <t>10C: Inventions that changed the world</t>
    </r>
    <r>
      <rPr>
        <rFont val="Merriweather"/>
        <color rgb="FF3F3F3F"/>
        <sz val="11.0"/>
      </rPr>
      <t xml:space="preserve"> Grammar: the passive. Vocabulary: people from different countries. Pronunciation: /ʃ/, /tʃ/, and /dʒ/. Listening: using visual clues to understand specific information. Speaking: exchanging information (passives).
</t>
    </r>
    <r>
      <rPr>
        <rFont val="Merriweather"/>
        <b/>
        <color rgb="FF3F3F3F"/>
        <sz val="11.0"/>
      </rPr>
      <t>Revise and Check 9&amp;10</t>
    </r>
  </si>
  <si>
    <t xml:space="preserve">NOTES  </t>
  </si>
  <si>
    <r>
      <rPr>
        <rFont val="Merriweather"/>
        <b/>
        <color rgb="FF3F3F3F"/>
        <sz val="11.0"/>
      </rPr>
      <t>4A: Have you finished yet?</t>
    </r>
    <r>
      <rPr>
        <rFont val="Merriweather"/>
        <color rgb="FF3F3F3F"/>
        <sz val="11.0"/>
      </rPr>
      <t xml:space="preserve"> Grammar: Present perfect + yet, just, already. Vocabulary: Housework, make or do?. Pronunciation: The letters y and j. Listening: Understanding advice. Speaking: Comparing information; talking about housework. 
</t>
    </r>
    <r>
      <rPr>
        <rFont val="Merriweather"/>
        <b/>
        <color rgb="FF3F3F3F"/>
        <sz val="11.0"/>
      </rPr>
      <t>4B: How we shop</t>
    </r>
    <r>
      <rPr>
        <rFont val="Merriweather"/>
        <color rgb="FF3F3F3F"/>
        <sz val="11.0"/>
      </rPr>
      <t xml:space="preserve"> Grammar: Present perfect or past simple? Vocabulary: Shopping. Pronunciation: c and ch. Reading: Identifying the main idea in a paragraph. Listening: Using visual clues to understand key points. Speaking: Asking follow-up questions. Writing: An opinion essay.
</t>
    </r>
    <r>
      <rPr>
        <rFont val="Merriweather"/>
        <b/>
        <color rgb="FF3F3F3F"/>
        <sz val="11.0"/>
      </rPr>
      <t xml:space="preserve">4C: Weekendvy </t>
    </r>
    <r>
      <rPr>
        <rFont val="Merriweather"/>
        <color rgb="FF3F3F3F"/>
        <sz val="11.0"/>
      </rPr>
      <t xml:space="preserve">Grammar: Something, anything, nothing, etc. Vocabulary: Adjectives ending in -ed and -ing. Pronunciation: /e/, /əʊ/, and /ʌ. Reading: Inferring from captions and visual clues. Listening: Understanding historical facts. Speaking: Talking about the weekend; answering promptly
</t>
    </r>
    <r>
      <rPr>
        <rFont val="Merriweather"/>
        <b/>
        <color rgb="FF3F3F3F"/>
        <sz val="11.0"/>
      </rPr>
      <t>Revise and Check 3&amp;4</t>
    </r>
  </si>
  <si>
    <t>WEEK 6</t>
  </si>
  <si>
    <t>WEEK 14</t>
  </si>
  <si>
    <t>International Day /
Presentation 2</t>
  </si>
  <si>
    <t xml:space="preserve">
Republic Day
Cumhuriyet Bayramı</t>
  </si>
  <si>
    <t xml:space="preserve">*1- Students who are enrolling at the university for the first time and wish to be exempt from the Compulsory Preparatory Class Program; students who attended the preparatory program during the 2025–2026 academic year but were unsuccessful; and students who have transferred lateral or vertical, as well as those placed through central placement scores who have either never attended a preparatory program or attended one but did not successfully complete it, are hereby informed that the details of the Foreign Language Proficiency Examination for the Compulsory Preparatory Class Program will be announced on the website of the School of Foreign Languages (https://ydyo.bandirma.edu.tr/).
*On 23rd September, Wednesday, only ice-breaker activities will be done.
</t>
  </si>
  <si>
    <r>
      <rPr>
        <rFont val="Merriweather"/>
        <b/>
        <color rgb="FF3F3F3F"/>
        <sz val="11.0"/>
      </rPr>
      <t xml:space="preserve">11A: Live and learn </t>
    </r>
    <r>
      <rPr>
        <rFont val="Merriweather"/>
        <color rgb="FF3F3F3F"/>
        <sz val="11.0"/>
      </rPr>
      <t xml:space="preserve">Grammar: used to. Vocabulary: school subjects. Pronunciation: used to / didn't use to. Reading: understanding and comparing specific information in short texts. Listening: understanding attitude. Speaking: expressing an opinion, giving examples, returning questions. Writing: a formal email.
</t>
    </r>
    <r>
      <rPr>
        <rFont val="Merriweather"/>
        <b/>
        <color rgb="FF3F3F3F"/>
        <sz val="11.0"/>
      </rPr>
      <t>11B: Make up your mind!</t>
    </r>
    <r>
      <rPr>
        <rFont val="Merriweather"/>
        <color rgb="FF3F3F3F"/>
        <sz val="11.0"/>
      </rPr>
      <t xml:space="preserve"> Grammar: might. Vocabulary: word building: noun formation. Pronunciation: diphthongs. Listening: identifying the main points in a talk. Speaking: giving an opinion; asking and answering (noun forms).
</t>
    </r>
    <r>
      <rPr>
        <rFont val="Merriweather"/>
        <b/>
        <color rgb="FF3F3F3F"/>
        <sz val="11.0"/>
      </rPr>
      <t>11C: Find your 'twin'</t>
    </r>
    <r>
      <rPr>
        <rFont val="Merriweather"/>
        <color rgb="FF3F3F3F"/>
        <sz val="11.0"/>
      </rPr>
      <t xml:space="preserve"> Grammar: so, neither + auxiliaries. Vocabulary: similarities and differences. Pronunciation: /ɔː/ and /ɜː/. Listening: using visual clues to understand a human-interest story. Speaking: saying how you are similar and different.
</t>
    </r>
    <r>
      <rPr>
        <rFont val="Merriweather"/>
        <b/>
        <color rgb="FF3F3F3F"/>
        <sz val="11.0"/>
      </rPr>
      <t>Practical English 6:</t>
    </r>
    <r>
      <rPr>
        <rFont val="Merriweather"/>
        <color rgb="FF3F3F3F"/>
        <sz val="11.0"/>
      </rPr>
      <t xml:space="preserve"> Pictures of you (Episode 6: Is this the end?), phoning and leaving a message, Social English.</t>
    </r>
  </si>
  <si>
    <r>
      <rPr>
        <rFont val="Merriweather"/>
        <b/>
        <color rgb="FF3F3F3F"/>
        <sz val="11.0"/>
      </rPr>
      <t xml:space="preserve">12A: A strange but true! </t>
    </r>
    <r>
      <rPr>
        <rFont val="Merriweather"/>
        <color rgb="FF3F3F3F"/>
        <sz val="11.0"/>
      </rPr>
      <t xml:space="preserve">Grammar: past perfect. Vocabulary: time expressions. Pronunciation: the letter i. Reading: understanding the order of events in a story. Speaking: retelling a news story.
</t>
    </r>
    <r>
      <rPr>
        <rFont val="Merriweather"/>
        <b/>
        <color rgb="FF3F3F3F"/>
        <sz val="11.0"/>
      </rPr>
      <t xml:space="preserve">12B: Don't tell anybody! </t>
    </r>
    <r>
      <rPr>
        <rFont val="Merriweather"/>
        <color rgb="FF3F3F3F"/>
        <sz val="11.0"/>
      </rPr>
      <t xml:space="preserve">Grammar: reported speech. Vocabulary: say or tell? Pronunciation: double consonants. Reading: identifying text type, understanding the moral of a story. Listening: using visual clues to understand a conversation. Speaking: reporting what somebody said; supporting opinions with examples. Writing: a review.
</t>
    </r>
    <r>
      <rPr>
        <rFont val="Merriweather"/>
        <b/>
        <color rgb="FF3F3F3F"/>
        <sz val="11.0"/>
      </rPr>
      <t xml:space="preserve">12C: The English File quiz </t>
    </r>
    <r>
      <rPr>
        <rFont val="Merriweather"/>
        <color rgb="FF3F3F3F"/>
        <sz val="11.0"/>
      </rPr>
      <t xml:space="preserve">Grammar: questions without auxiliaries. Vocabulary: revision of question words. Pronunciation: /w/ and /h/. Listening: understanding topic-based questions. Speaking: asking factual questions (past simple).
</t>
    </r>
    <r>
      <rPr>
        <rFont val="Merriweather"/>
        <b/>
        <color rgb="FF3F3F3F"/>
        <sz val="11.0"/>
      </rPr>
      <t>Revise and Check 11&amp;12</t>
    </r>
  </si>
  <si>
    <t>WEEK 15</t>
  </si>
  <si>
    <t>Portfolio 1&amp;2 and 
Class Participation 1</t>
  </si>
  <si>
    <t xml:space="preserve">
NOTES</t>
  </si>
  <si>
    <t xml:space="preserve">New Year's Holiday
</t>
  </si>
  <si>
    <r>
      <rPr>
        <rFont val="Merriweather"/>
        <b/>
        <color rgb="FF3F3F3F"/>
        <sz val="11.0"/>
      </rPr>
      <t>6A: Optimist or pessimist?</t>
    </r>
    <r>
      <rPr>
        <rFont val="Merriweather"/>
        <color rgb="FF3F3F3F"/>
        <sz val="11.0"/>
      </rPr>
      <t xml:space="preserve"> Grammar: will / won't (predictions). Vocabulary: opposite verbs. Pronunciation: 'll / won't. Reading: understanding a definition and examples. Listening: taking notes. Speaking: responding to predictions.
</t>
    </r>
    <r>
      <rPr>
        <rFont val="Merriweather"/>
        <b/>
        <color rgb="FF3F3F3F"/>
        <sz val="11.0"/>
      </rPr>
      <t xml:space="preserve">6B: Love will find a way </t>
    </r>
    <r>
      <rPr>
        <rFont val="Merriweather"/>
        <color rgb="FF3F3F3F"/>
        <sz val="11.0"/>
      </rPr>
      <t xml:space="preserve">Grammar: will / won't / shall (other uses). Vocabulary: verb + back. Pronunciation: word stress / two-syllable verbs. Reading: understanding the events in a story. Listening: understanding the events in a story. Speaking: asking and answering (verb + back). Writing: social media messages.
</t>
    </r>
    <r>
      <rPr>
        <rFont val="Merriweather"/>
        <b/>
        <color rgb="FF3F3F3F"/>
        <sz val="11.0"/>
      </rPr>
      <t xml:space="preserve">6C: Sweet dreams? </t>
    </r>
    <r>
      <rPr>
        <rFont val="Merriweather"/>
        <color rgb="FF3F3F3F"/>
        <sz val="11.0"/>
      </rPr>
      <t xml:space="preserve">Grammar: review of verb forms: present, past, and future. Vocabulary: modifiers. Pronunciation: the letters ea and ear. Listening: interpreting from visual clues, using visual clues to understand key topics. Speaking: giving additional information (past, present, future).
</t>
    </r>
    <r>
      <rPr>
        <rFont val="Merriweather"/>
        <b/>
        <color rgb="FF3F3F3F"/>
        <sz val="11.0"/>
      </rPr>
      <t>Revise and Check 5&amp;6</t>
    </r>
  </si>
  <si>
    <t>WEEK 8</t>
  </si>
  <si>
    <r>
      <rPr>
        <rFont val="Merriweather"/>
        <b/>
        <color rgb="FF334C19"/>
        <sz val="11.0"/>
      </rPr>
      <t xml:space="preserve">7–21 December 2026: Application period for Proficiency Examination II of the Compulsory English Preparatory Program </t>
    </r>
    <r>
      <rPr>
        <rFont val="Merriweather"/>
        <b/>
        <color rgb="FF334C19"/>
        <sz val="11.0"/>
      </rPr>
      <t xml:space="preserve">
</t>
    </r>
  </si>
  <si>
    <t>Presentation Week 
*No coursebook material will be covered this week. Only presentations will be conducted.
**Writing lessons will continue as planned.</t>
  </si>
  <si>
    <t>WEEK 9</t>
  </si>
  <si>
    <r>
      <rPr>
        <rFont val="Merriweather"/>
        <color rgb="FF3F3F3F"/>
        <sz val="17.0"/>
      </rPr>
      <t xml:space="preserve">
</t>
    </r>
    <r>
      <rPr>
        <rFont val="Merriweather"/>
        <color rgb="FF000000"/>
        <sz val="17.0"/>
      </rPr>
      <t>PRESENTATION 1</t>
    </r>
  </si>
  <si>
    <r>
      <rPr>
        <rFont val="Merriweather"/>
        <b/>
        <color rgb="FF3F3F3F"/>
        <sz val="11.0"/>
      </rPr>
      <t>7A: I will survive</t>
    </r>
    <r>
      <rPr>
        <rFont val="Merriweather"/>
        <color rgb="FF3F3F3F"/>
        <sz val="11.0"/>
      </rPr>
      <t xml:space="preserve"> Grammar: uses of the infinitive with to. Vocabulary: verbs + infinitive: try to, forget to, etc. Pronunciation: weak form of to, linking. Reading: reading on screen. Listening: using visual clues and text to understand advice. Speaking: asking and answering fluently. Writing: an article giving tips.
</t>
    </r>
    <r>
      <rPr>
        <rFont val="Merriweather"/>
        <b/>
        <color rgb="FF3F3F3F"/>
        <sz val="11.0"/>
      </rPr>
      <t xml:space="preserve">7B: Happy days </t>
    </r>
    <r>
      <rPr>
        <rFont val="Merriweather"/>
        <color rgb="FF3F3F3F"/>
        <sz val="11.0"/>
      </rPr>
      <t xml:space="preserve">Grammar: uses of the gerund (verb + -ing). Vocabulary: verbs + gerund. Pronunciation: /ŋ, /ŋ/+/k/. Listening: understanding official advice and supporting detail. Speaking: responding to tips; talking about behaviours and preferences.
</t>
    </r>
    <r>
      <rPr>
        <rFont val="Merriweather"/>
        <b/>
        <color rgb="FF3F3F3F"/>
        <sz val="11.0"/>
      </rPr>
      <t>7C: Could you pass the test?</t>
    </r>
    <r>
      <rPr>
        <rFont val="Merriweather"/>
        <color rgb="FF3F3F3F"/>
        <sz val="11.0"/>
      </rPr>
      <t xml:space="preserve"> Grammar: have to, don't have to, must, mustn't. Vocabulary: adjectives + prepositions: afraid of, etc. Pronunciation: stress on prepositions. Reading: identifying topic sentences. Listening: listening to check hypotheses. Speaking: asking follow-up questions.
</t>
    </r>
    <r>
      <rPr>
        <rFont val="Merriweather"/>
        <b/>
        <color rgb="FF3F3F3F"/>
        <sz val="11.0"/>
      </rPr>
      <t xml:space="preserve">Practical English 4: </t>
    </r>
    <r>
      <rPr>
        <rFont val="Merriweather"/>
        <color rgb="FF3F3F3F"/>
        <sz val="11.0"/>
      </rPr>
      <t>Pictures of you (Episode 4: Running into trouble), at the pharmacy, Social English.</t>
    </r>
  </si>
  <si>
    <t>WEEK 10</t>
  </si>
  <si>
    <t>Quiz 2</t>
  </si>
  <si>
    <t xml:space="preserve">            January 2027</t>
  </si>
  <si>
    <t>WEEK 16</t>
  </si>
  <si>
    <t>End of the Fall term classes</t>
  </si>
  <si>
    <t>*REVIEW WEEK</t>
  </si>
  <si>
    <t>WEEK 17</t>
  </si>
  <si>
    <t>*Foreign Language Proficiency Exam II (Written)¹ –
 End of Fall Semester Preparatory Program"</t>
  </si>
  <si>
    <t>*Foreign Language Proficiency Exam II (Written)¹ – End of Fall Semester Preparatory Program"</t>
  </si>
  <si>
    <t>WEEK 18</t>
  </si>
  <si>
    <t>WEEK 19</t>
  </si>
  <si>
    <t>09 January – 07 February 2027: Semester Break
*1: Applicable to students whose average grade in the fall semester in-year examinations is 64.50 or above, and to students who attended the preparatory program during the 2025–2026 academic year but were unsuccessful.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</si>
</sst>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
  </numFmts>
  <fonts count="30">
    <font>
      <sz val="11.0"/>
      <color rgb="FF3F3F3F"/>
      <name val="Merriweather"/>
      <scheme val="minor"/>
    </font>
    <font>
      <sz val="11.0"/>
      <color rgb="FF3F3F3F"/>
      <name val="Merriweather"/>
    </font>
    <font>
      <sz val="35.0"/>
      <color theme="4"/>
      <name val="Merriweather"/>
    </font>
    <font>
      <sz val="11.0"/>
      <color rgb="FF4C7226"/>
      <name val="Merriweather"/>
    </font>
    <font>
      <sz val="10.0"/>
      <color theme="1"/>
      <name val="Century Gothic"/>
    </font>
    <font>
      <sz val="12.0"/>
      <color rgb="FF4C7226"/>
      <name val="Merriweather"/>
    </font>
    <font>
      <sz val="11.0"/>
      <color rgb="FF595959"/>
      <name val="Merriweather"/>
    </font>
    <font>
      <sz val="11.0"/>
      <color theme="1"/>
      <name val="Merriweather"/>
    </font>
    <font>
      <b/>
      <sz val="11.0"/>
      <color rgb="FF595959"/>
      <name val="Merriweather"/>
    </font>
    <font/>
    <font>
      <b/>
      <sz val="11.0"/>
      <color rgb="FF3F3F3F"/>
      <name val="Merriweather"/>
    </font>
    <font>
      <b/>
      <sz val="11.0"/>
      <color rgb="FFFF0000"/>
      <name val="Merriweather"/>
    </font>
    <font>
      <b/>
      <sz val="16.0"/>
      <color rgb="FF3F3F3F"/>
      <name val="Merriweather"/>
    </font>
    <font>
      <b/>
      <sz val="15.0"/>
      <color rgb="FF000000"/>
      <name val="Merriweather"/>
    </font>
    <font>
      <b/>
      <sz val="14.0"/>
      <color rgb="FF000000"/>
      <name val="Merriweather"/>
    </font>
    <font>
      <b/>
      <sz val="13.0"/>
      <color rgb="FF000000"/>
      <name val="Merriweather"/>
    </font>
    <font>
      <b/>
      <sz val="10.0"/>
      <color rgb="FF000000"/>
      <name val="Merriweather"/>
    </font>
    <font>
      <sz val="11.0"/>
      <color rgb="FFFF0000"/>
      <name val="Merriweather"/>
    </font>
    <font>
      <b/>
      <sz val="12.0"/>
      <color rgb="FF000000"/>
      <name val="Merriweather"/>
    </font>
    <font>
      <sz val="12.0"/>
      <color theme="1"/>
      <name val="Merriweather"/>
    </font>
    <font>
      <b/>
      <sz val="13.0"/>
      <color theme="1"/>
      <name val="Merriweather"/>
    </font>
    <font>
      <b/>
      <sz val="15.0"/>
      <color rgb="FF3F3F3F"/>
      <name val="Merriweather"/>
    </font>
    <font>
      <b/>
      <sz val="11.0"/>
      <color rgb="FF334C19"/>
      <name val="Merriweather"/>
    </font>
    <font>
      <sz val="17.0"/>
      <color rgb="FF3F3F3F"/>
      <name val="Merriweather"/>
    </font>
    <font>
      <b/>
      <sz val="12.0"/>
      <color rgb="FF3F3F3F"/>
      <name val="Merriweather"/>
    </font>
    <font>
      <sz val="36.0"/>
      <color rgb="FF669933"/>
      <name val="Merriweather"/>
    </font>
    <font>
      <sz val="26.0"/>
      <color theme="4"/>
      <name val="Merriweather"/>
    </font>
    <font>
      <sz val="26.0"/>
      <color rgb="FF3F3F3F"/>
      <name val="Merriweather"/>
    </font>
    <font>
      <sz val="11.0"/>
      <color rgb="FFA5A5A5"/>
      <name val="Merriweather"/>
    </font>
    <font>
      <b/>
      <sz val="13.0"/>
      <color rgb="FF3F3F3F"/>
      <name val="Merriweather"/>
    </font>
  </fonts>
  <fills count="16">
    <fill>
      <patternFill patternType="none"/>
    </fill>
    <fill>
      <patternFill patternType="lightGray"/>
    </fill>
    <fill>
      <patternFill patternType="solid">
        <fgColor rgb="FFFFFFFF"/>
        <bgColor rgb="FFFFFFFF"/>
      </patternFill>
    </fill>
    <fill>
      <patternFill patternType="solid">
        <fgColor rgb="FFF6F6F1"/>
        <bgColor rgb="FFF6F6F1"/>
      </patternFill>
    </fill>
    <fill>
      <patternFill patternType="solid">
        <fgColor rgb="FFC6C6A6"/>
        <bgColor rgb="FFC6C6A6"/>
      </patternFill>
    </fill>
    <fill>
      <patternFill patternType="solid">
        <fgColor theme="0"/>
        <bgColor theme="0"/>
      </patternFill>
    </fill>
    <fill>
      <patternFill patternType="solid">
        <fgColor rgb="FFFFE599"/>
        <bgColor rgb="FFFFE599"/>
      </patternFill>
    </fill>
    <fill>
      <patternFill patternType="solid">
        <fgColor rgb="FFFF00FF"/>
        <bgColor rgb="FFFF00FF"/>
      </patternFill>
    </fill>
    <fill>
      <patternFill patternType="solid">
        <fgColor rgb="FF6AA84F"/>
        <bgColor rgb="FF6AA84F"/>
      </patternFill>
    </fill>
    <fill>
      <patternFill patternType="solid">
        <fgColor rgb="FF00B0F0"/>
        <bgColor rgb="FF00B0F0"/>
      </patternFill>
    </fill>
    <fill>
      <patternFill patternType="solid">
        <fgColor rgb="FF980000"/>
        <bgColor rgb="FF980000"/>
      </patternFill>
    </fill>
    <fill>
      <patternFill patternType="solid">
        <fgColor rgb="FFA2C4C9"/>
        <bgColor rgb="FFA2C4C9"/>
      </patternFill>
    </fill>
    <fill>
      <patternFill patternType="solid">
        <fgColor rgb="FFFFFF00"/>
        <bgColor rgb="FFFFFF00"/>
      </patternFill>
    </fill>
    <fill>
      <patternFill patternType="solid">
        <fgColor rgb="FFF4CCCC"/>
        <bgColor rgb="FFF4CCCC"/>
      </patternFill>
    </fill>
    <fill>
      <patternFill patternType="solid">
        <fgColor theme="4"/>
        <bgColor theme="4"/>
      </patternFill>
    </fill>
    <fill>
      <patternFill patternType="solid">
        <fgColor rgb="FFA61C00"/>
        <bgColor rgb="FFA61C00"/>
      </patternFill>
    </fill>
  </fills>
  <borders count="21">
    <border/>
    <border>
      <left/>
      <right/>
      <top/>
      <bottom/>
    </border>
    <border>
      <bottom style="medium">
        <color rgb="FF4C7226"/>
      </bottom>
    </border>
    <border>
      <left style="thin">
        <color rgb="FFD8D8D8"/>
      </left>
      <right/>
      <top/>
      <bottom style="thin">
        <color rgb="FFD8D8D8"/>
      </bottom>
    </border>
    <border>
      <left/>
      <right/>
      <top/>
      <bottom style="thin">
        <color rgb="FFD8D8D8"/>
      </bottom>
    </border>
    <border>
      <left/>
      <right style="thin">
        <color rgb="FFD8D8D8"/>
      </right>
      <top/>
      <bottom/>
    </border>
    <border>
      <right style="thin">
        <color rgb="FFD8D8D8"/>
      </right>
    </border>
    <border>
      <left/>
      <right/>
      <top/>
    </border>
    <border>
      <left/>
      <top/>
    </border>
    <border>
      <top/>
    </border>
    <border>
      <right/>
      <top/>
    </border>
    <border>
      <left/>
      <right/>
      <bottom/>
    </border>
    <border>
      <left/>
      <bottom/>
    </border>
    <border>
      <bottom/>
    </border>
    <border>
      <right/>
      <bottom/>
    </border>
    <border>
      <left/>
    </border>
    <border>
      <right/>
    </border>
    <border>
      <left/>
      <right/>
    </border>
    <border>
      <left/>
      <top/>
      <bottom/>
    </border>
    <border>
      <top/>
      <bottom/>
    </border>
    <border>
      <right/>
      <top/>
      <bottom/>
    </border>
  </borders>
  <cellStyleXfs count="1">
    <xf borderId="0" fillId="0" fontId="0" numFmtId="0" applyAlignment="1" applyFont="1"/>
  </cellStyleXfs>
  <cellXfs count="82">
    <xf borderId="0" fillId="0" fontId="0" numFmtId="0" xfId="0" applyAlignment="1" applyFont="1">
      <alignment readingOrder="0" shrinkToFit="0" vertical="top" wrapText="0"/>
    </xf>
    <xf borderId="0" fillId="0" fontId="1" numFmtId="0" xfId="0" applyAlignment="1" applyFont="1">
      <alignment vertical="top"/>
    </xf>
    <xf borderId="1" fillId="2" fontId="2" numFmtId="0" xfId="0" applyAlignment="1" applyBorder="1" applyFill="1" applyFont="1">
      <alignment vertical="center"/>
    </xf>
    <xf borderId="1" fillId="2" fontId="2" numFmtId="0" xfId="0" applyAlignment="1" applyBorder="1" applyFill="1" applyFont="1">
      <alignment horizontal="left" vertical="center"/>
    </xf>
    <xf borderId="1" fillId="2" fontId="3" numFmtId="0" xfId="0" applyAlignment="1" applyBorder="1" applyFill="1" applyFont="1">
      <alignment vertical="center"/>
    </xf>
    <xf borderId="1" fillId="2" fontId="1" numFmtId="0" xfId="0" applyAlignment="1" applyBorder="1" applyFill="1" applyFont="1">
      <alignment vertical="top"/>
    </xf>
    <xf borderId="1" fillId="2" fontId="3" numFmtId="0" xfId="0" applyAlignment="1" applyBorder="1" applyFill="1" applyFont="1">
      <alignment vertical="bottom"/>
    </xf>
    <xf borderId="0" fillId="0" fontId="2" numFmtId="0" xfId="0" applyAlignment="1" applyFont="1">
      <alignment horizontal="right" vertical="center"/>
    </xf>
    <xf borderId="2" fillId="0" fontId="3" numFmtId="0" xfId="0" applyAlignment="1" applyBorder="1" applyFont="1">
      <alignment horizontal="left" vertical="center"/>
    </xf>
    <xf borderId="0" fillId="0" fontId="4" numFmtId="0" xfId="0" applyAlignment="1" applyFont="1">
      <alignment vertical="top"/>
    </xf>
    <xf borderId="0" fillId="0" fontId="1" numFmtId="0" xfId="0" applyAlignment="1" applyFont="1">
      <alignment vertical="bottom"/>
    </xf>
    <xf borderId="0" fillId="0" fontId="5" numFmtId="0" xfId="0" applyAlignment="1" applyFont="1">
      <alignment horizontal="left" vertical="bottom"/>
    </xf>
    <xf borderId="0" fillId="0" fontId="6" numFmtId="164" xfId="0" applyAlignment="1" applyFont="1" applyNumberFormat="1">
      <alignment horizontal="left" vertical="bottom"/>
    </xf>
    <xf borderId="0" fillId="0" fontId="1" numFmtId="0" xfId="0" applyAlignment="1" applyFont="1">
      <alignment horizontal="left" vertical="bottom"/>
    </xf>
    <xf borderId="0" fillId="0" fontId="1" numFmtId="164" xfId="0" applyAlignment="1" applyFont="1" applyNumberFormat="1">
      <alignment vertical="top"/>
    </xf>
    <xf borderId="1" fillId="3" fontId="6" numFmtId="164" xfId="0" applyAlignment="1" applyBorder="1" applyFill="1" applyFont="1" applyNumberFormat="1">
      <alignment horizontal="left" shrinkToFit="0" vertical="bottom" wrapText="1"/>
    </xf>
    <xf borderId="1" fillId="3" fontId="6" numFmtId="164" xfId="0" applyAlignment="1" applyBorder="1" applyFill="1" applyFont="1" applyNumberFormat="1">
      <alignment horizontal="left" vertical="bottom"/>
    </xf>
    <xf borderId="3" fillId="4" fontId="7" numFmtId="0" xfId="0" applyAlignment="1" applyBorder="1" applyFill="1" applyFont="1">
      <alignment horizontal="left" shrinkToFit="0" vertical="top" wrapText="1"/>
    </xf>
    <xf borderId="1" fillId="3" fontId="1" numFmtId="0" xfId="0" applyAlignment="1" applyBorder="1" applyFill="1" applyFont="1">
      <alignment vertical="top"/>
    </xf>
    <xf borderId="4" fillId="4" fontId="7" numFmtId="0" xfId="0" applyAlignment="1" applyBorder="1" applyFill="1" applyFont="1">
      <alignment horizontal="left" shrinkToFit="0" vertical="top" wrapText="1"/>
    </xf>
    <xf borderId="1" fillId="2" fontId="1" numFmtId="0" xfId="0" applyAlignment="1" applyBorder="1" applyFill="1" applyFont="1">
      <alignment horizontal="right" vertical="bottom"/>
    </xf>
    <xf borderId="5" fillId="5" fontId="7" numFmtId="0" xfId="0" applyAlignment="1" applyBorder="1" applyFill="1" applyFont="1">
      <alignment horizontal="left" shrinkToFit="0" vertical="top" wrapText="1"/>
    </xf>
    <xf borderId="1" fillId="5" fontId="1" numFmtId="0" xfId="0" applyAlignment="1" applyBorder="1" applyFill="1" applyFont="1">
      <alignment vertical="top"/>
    </xf>
    <xf borderId="6" fillId="0" fontId="7" numFmtId="0" xfId="0" applyAlignment="1" applyBorder="1" applyFont="1">
      <alignment horizontal="left" shrinkToFit="0" vertical="top" wrapText="1"/>
    </xf>
    <xf borderId="1" fillId="5" fontId="6" numFmtId="164" xfId="0" applyAlignment="1" applyBorder="1" applyFill="1" applyFont="1" applyNumberFormat="1">
      <alignment horizontal="left" vertical="bottom"/>
    </xf>
    <xf borderId="7" fillId="3" fontId="8" numFmtId="0" xfId="0" applyAlignment="1" applyBorder="1" applyFill="1" applyFont="1">
      <alignment horizontal="left" shrinkToFit="0" vertical="top" wrapText="1"/>
    </xf>
    <xf borderId="8" fillId="3" fontId="1" numFmtId="0" xfId="0" applyAlignment="1" applyBorder="1" applyFill="1" applyFont="1">
      <alignment vertical="top"/>
    </xf>
    <xf borderId="9" fillId="0" fontId="9" numFmtId="0" xfId="0" applyAlignment="1" applyBorder="1" applyFont="1">
      <alignment vertical="top"/>
    </xf>
    <xf borderId="10" fillId="0" fontId="9" numFmtId="0" xfId="0" applyAlignment="1" applyBorder="1" applyFont="1">
      <alignment vertical="top"/>
    </xf>
    <xf borderId="11" fillId="0" fontId="9" numFmtId="0" xfId="0" applyAlignment="1" applyBorder="1" applyFont="1">
      <alignment vertical="top"/>
    </xf>
    <xf borderId="12" fillId="0" fontId="9" numFmtId="0" xfId="0" applyAlignment="1" applyBorder="1" applyFont="1">
      <alignment vertical="top"/>
    </xf>
    <xf borderId="13" fillId="0" fontId="9" numFmtId="0" xfId="0" applyAlignment="1" applyBorder="1" applyFont="1">
      <alignment vertical="top"/>
    </xf>
    <xf borderId="14" fillId="0" fontId="9" numFmtId="0" xfId="0" applyAlignment="1" applyBorder="1" applyFont="1">
      <alignment vertical="top"/>
    </xf>
    <xf borderId="7" fillId="5" fontId="8" numFmtId="0" xfId="0" applyAlignment="1" applyBorder="1" applyFill="1" applyFont="1">
      <alignment horizontal="left" shrinkToFit="0" vertical="top" wrapText="1"/>
    </xf>
    <xf borderId="8" fillId="5" fontId="1" numFmtId="0" xfId="0" applyAlignment="1" applyBorder="1" applyFill="1" applyFont="1">
      <alignment vertical="top"/>
    </xf>
    <xf borderId="15" fillId="0" fontId="9" numFmtId="0" xfId="0" applyAlignment="1" applyBorder="1" applyFont="1">
      <alignment vertical="top"/>
    </xf>
    <xf borderId="16" fillId="0" fontId="9" numFmtId="0" xfId="0" applyAlignment="1" applyBorder="1" applyFont="1">
      <alignment vertical="top"/>
    </xf>
    <xf borderId="17" fillId="0" fontId="9" numFmtId="0" xfId="0" applyAlignment="1" applyBorder="1" applyFont="1">
      <alignment vertical="top"/>
    </xf>
    <xf borderId="1" fillId="3" fontId="8" numFmtId="0" xfId="0" applyAlignment="1" applyBorder="1" applyFill="1" applyFont="1">
      <alignment horizontal="left" shrinkToFit="0" vertical="top" wrapText="1"/>
    </xf>
    <xf borderId="0" fillId="0" fontId="1" numFmtId="0" xfId="0" applyAlignment="1" applyFont="1">
      <alignment shrinkToFit="0" vertical="top" wrapText="1"/>
    </xf>
    <xf borderId="0" fillId="0" fontId="1" numFmtId="49" xfId="0" applyAlignment="1" applyFont="1" applyNumberFormat="1">
      <alignment readingOrder="0" shrinkToFit="0" vertical="top" wrapText="1"/>
    </xf>
    <xf borderId="0" fillId="0" fontId="10" numFmtId="0" xfId="0" applyAlignment="1" applyFont="1">
      <alignment readingOrder="0" shrinkToFit="0" vertical="top" wrapText="1"/>
    </xf>
    <xf borderId="0" fillId="0" fontId="1" numFmtId="0" xfId="0" applyAlignment="1" applyFont="1">
      <alignment readingOrder="0" shrinkToFit="0" vertical="top" wrapText="1"/>
    </xf>
    <xf borderId="1" fillId="3" fontId="1" numFmtId="0" xfId="0" applyAlignment="1" applyBorder="1" applyFill="1" applyFont="1">
      <alignment readingOrder="0" shrinkToFit="0" vertical="top" wrapText="1"/>
    </xf>
    <xf borderId="1" fillId="6" fontId="10" numFmtId="0" xfId="0" applyAlignment="1" applyBorder="1" applyFill="1" applyFont="1">
      <alignment readingOrder="0" shrinkToFit="0" vertical="top" wrapText="1"/>
    </xf>
    <xf borderId="1" fillId="3" fontId="1" numFmtId="0" xfId="0" applyAlignment="1" applyBorder="1" applyFill="1" applyFont="1">
      <alignment shrinkToFit="0" vertical="top" wrapText="1"/>
    </xf>
    <xf borderId="1" fillId="3" fontId="11" numFmtId="0" xfId="0" applyAlignment="1" applyBorder="1" applyFill="1" applyFont="1">
      <alignment shrinkToFit="0" vertical="top" wrapText="1"/>
    </xf>
    <xf borderId="0" fillId="0" fontId="12" numFmtId="0" xfId="0" applyAlignment="1" applyFont="1">
      <alignment horizontal="center" vertical="top"/>
    </xf>
    <xf borderId="1" fillId="7" fontId="13" numFmtId="0" xfId="0" applyAlignment="1" applyBorder="1" applyFill="1" applyFont="1">
      <alignment horizontal="center" vertical="center"/>
    </xf>
    <xf borderId="1" fillId="7" fontId="13" numFmtId="0" xfId="0" applyAlignment="1" applyBorder="1" applyFill="1" applyFont="1">
      <alignment vertical="center"/>
    </xf>
    <xf borderId="1" fillId="8" fontId="12" numFmtId="0" xfId="0" applyAlignment="1" applyBorder="1" applyFill="1" applyFont="1">
      <alignment horizontal="center" vertical="center"/>
    </xf>
    <xf borderId="0" fillId="0" fontId="11" numFmtId="0" xfId="0" applyAlignment="1" applyFont="1">
      <alignment shrinkToFit="0" vertical="top" wrapText="1"/>
    </xf>
    <xf borderId="0" fillId="0" fontId="14" numFmtId="0" xfId="0" applyAlignment="1" applyFont="1">
      <alignment vertical="top"/>
    </xf>
    <xf borderId="0" fillId="0" fontId="15" numFmtId="0" xfId="0" applyAlignment="1" applyFont="1">
      <alignment vertical="top"/>
    </xf>
    <xf borderId="0" fillId="0" fontId="16" numFmtId="0" xfId="0" applyAlignment="1" applyFont="1">
      <alignment horizontal="center" vertical="top"/>
    </xf>
    <xf borderId="0" fillId="0" fontId="17" numFmtId="0" xfId="0" applyAlignment="1" applyFont="1">
      <alignment vertical="top"/>
    </xf>
    <xf borderId="1" fillId="9" fontId="18" numFmtId="0" xfId="0" applyAlignment="1" applyBorder="1" applyFill="1" applyFont="1">
      <alignment horizontal="center" shrinkToFit="0" vertical="center" wrapText="1"/>
    </xf>
    <xf borderId="0" fillId="10" fontId="19" numFmtId="0" xfId="0" applyAlignment="1" applyFill="1" applyFont="1">
      <alignment horizontal="center" readingOrder="0" shrinkToFit="0" vertical="top" wrapText="1"/>
    </xf>
    <xf borderId="8" fillId="11" fontId="10" numFmtId="0" xfId="0" applyAlignment="1" applyBorder="1" applyFill="1" applyFont="1">
      <alignment shrinkToFit="0" vertical="top" wrapText="1"/>
    </xf>
    <xf borderId="1" fillId="12" fontId="15" numFmtId="0" xfId="0" applyAlignment="1" applyBorder="1" applyFill="1" applyFont="1">
      <alignment horizontal="center" readingOrder="0" shrinkToFit="0" vertical="center" wrapText="1"/>
    </xf>
    <xf borderId="0" fillId="10" fontId="20" numFmtId="0" xfId="0" applyAlignment="1" applyFill="1" applyFont="1">
      <alignment horizontal="center" shrinkToFit="0" vertical="center" wrapText="1"/>
    </xf>
    <xf borderId="8" fillId="3" fontId="10" numFmtId="0" xfId="0" applyAlignment="1" applyBorder="1" applyFill="1" applyFont="1">
      <alignment readingOrder="0" vertical="top"/>
    </xf>
    <xf borderId="0" fillId="0" fontId="10" numFmtId="0" xfId="0" applyAlignment="1" applyFont="1">
      <alignment vertical="top"/>
    </xf>
    <xf borderId="0" fillId="0" fontId="21" numFmtId="0" xfId="0" applyAlignment="1" applyFont="1">
      <alignment horizontal="center" vertical="top"/>
    </xf>
    <xf borderId="8" fillId="11" fontId="22" numFmtId="0" xfId="0" applyAlignment="1" applyBorder="1" applyFill="1" applyFont="1">
      <alignment shrinkToFit="0" vertical="top" wrapText="1"/>
    </xf>
    <xf borderId="0" fillId="0" fontId="10" numFmtId="0" xfId="0" applyAlignment="1" applyFont="1">
      <alignment shrinkToFit="0" vertical="top" wrapText="1"/>
    </xf>
    <xf borderId="18" fillId="13" fontId="23" numFmtId="0" xfId="0" applyAlignment="1" applyBorder="1" applyFill="1" applyFont="1">
      <alignment horizontal="center" readingOrder="0" shrinkToFit="0" vertical="center" wrapText="1"/>
    </xf>
    <xf borderId="19" fillId="0" fontId="9" numFmtId="0" xfId="0" applyAlignment="1" applyBorder="1" applyFont="1">
      <alignment vertical="top"/>
    </xf>
    <xf borderId="20" fillId="0" fontId="9" numFmtId="0" xfId="0" applyAlignment="1" applyBorder="1" applyFont="1">
      <alignment vertical="top"/>
    </xf>
    <xf borderId="0" fillId="0" fontId="24" numFmtId="0" xfId="0" applyAlignment="1" applyFont="1">
      <alignment vertical="top"/>
    </xf>
    <xf borderId="1" fillId="14" fontId="21" numFmtId="0" xfId="0" applyAlignment="1" applyBorder="1" applyFill="1" applyFont="1">
      <alignment horizontal="center" vertical="center"/>
    </xf>
    <xf borderId="0" fillId="0" fontId="25" numFmtId="0" xfId="0" applyAlignment="1" applyFont="1">
      <alignment readingOrder="0" vertical="top"/>
    </xf>
    <xf borderId="0" fillId="0" fontId="26" numFmtId="14" xfId="0" applyAlignment="1" applyFont="1" applyNumberFormat="1">
      <alignment vertical="top"/>
    </xf>
    <xf borderId="0" fillId="0" fontId="27" numFmtId="14" xfId="0" applyAlignment="1" applyFont="1" applyNumberFormat="1">
      <alignment vertical="top"/>
    </xf>
    <xf borderId="0" fillId="0" fontId="3" numFmtId="0" xfId="0" applyAlignment="1" applyFont="1">
      <alignment horizontal="left" vertical="center"/>
    </xf>
    <xf borderId="0" fillId="0" fontId="28" numFmtId="0" xfId="0" applyAlignment="1" applyFont="1">
      <alignment horizontal="left" vertical="center"/>
    </xf>
    <xf borderId="1" fillId="5" fontId="16" numFmtId="0" xfId="0" applyAlignment="1" applyBorder="1" applyFill="1" applyFont="1">
      <alignment horizontal="center" shrinkToFit="0" vertical="top" wrapText="1"/>
    </xf>
    <xf borderId="0" fillId="15" fontId="15" numFmtId="0" xfId="0" applyAlignment="1" applyFill="1" applyFont="1">
      <alignment horizontal="center" shrinkToFit="0" vertical="center" wrapText="1"/>
    </xf>
    <xf borderId="1" fillId="6" fontId="29" numFmtId="0" xfId="0" applyAlignment="1" applyBorder="1" applyFill="1" applyFont="1">
      <alignment horizontal="center" readingOrder="0" shrinkToFit="0" vertical="center" wrapText="1"/>
    </xf>
    <xf borderId="0" fillId="0" fontId="21" numFmtId="0" xfId="0" applyAlignment="1" applyFont="1">
      <alignment vertical="center"/>
    </xf>
    <xf borderId="1" fillId="5" fontId="1" numFmtId="0" xfId="0" applyAlignment="1" applyBorder="1" applyFill="1" applyFont="1">
      <alignment shrinkToFit="0" vertical="top" wrapText="1"/>
    </xf>
    <xf borderId="0" fillId="11" fontId="10" numFmtId="0" xfId="0" applyAlignment="1" applyFill="1" applyFont="1">
      <alignment readingOrder="0" shrinkToFit="0" vertical="top" wrapText="1"/>
    </xf>
  </cellXfs>
  <cellStyles count="1">
    <cellStyle xfId="0" name="Normal" builtinId="0"/>
  </cellStyles>
  <dxfs count="1">
    <dxf>
      <font>
        <color rgb="FFBFBFB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669933"/>
      </a:accent1>
      <a:accent2>
        <a:srgbClr val="E69216"/>
      </a:accent2>
      <a:accent3>
        <a:srgbClr val="609FC2"/>
      </a:accent3>
      <a:accent4>
        <a:srgbClr val="E6B819"/>
      </a:accent4>
      <a:accent5>
        <a:srgbClr val="DA695B"/>
      </a:accent5>
      <a:accent6>
        <a:srgbClr val="956895"/>
      </a:accent6>
      <a:hlink>
        <a:srgbClr val="609FC2"/>
      </a:hlink>
      <a:folHlink>
        <a:srgbClr val="609FC2"/>
      </a:folHlink>
    </a:clrScheme>
    <a:fontScheme name="Sheets">
      <a:majorFont>
        <a:latin typeface="Merriweather"/>
        <a:ea typeface="Merriweather"/>
        <a:cs typeface="Merriweather"/>
      </a:majorFont>
      <a:minorFont>
        <a:latin typeface="Merriweather"/>
        <a:ea typeface="Merriweather"/>
        <a:cs typeface="Merriweather"/>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4C19"/>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 customWidth="1" min="9" max="9" width="2.63"/>
    <col customWidth="1" min="10" max="10" width="20.0"/>
    <col customWidth="1" min="11" max="11" width="13.63"/>
    <col customWidth="1" min="12" max="26" width="8.75"/>
  </cols>
  <sheetData>
    <row r="1" ht="60.0" customHeight="1">
      <c r="A1" s="1"/>
      <c r="B1" s="2" t="str">
        <f>"JANUARY "&amp;TakvimYılı</f>
        <v>JANUARY 2026</v>
      </c>
      <c r="C1" s="3"/>
      <c r="D1" s="3"/>
      <c r="E1" s="4"/>
      <c r="F1" s="4"/>
      <c r="G1" s="4"/>
      <c r="H1" s="3"/>
      <c r="I1" s="5"/>
      <c r="J1" s="6" t="s">
        <v>0</v>
      </c>
      <c r="K1" s="1"/>
      <c r="L1" s="5"/>
      <c r="M1" s="5"/>
      <c r="N1" s="5"/>
      <c r="O1" s="5"/>
      <c r="P1" s="5"/>
      <c r="Q1" s="5"/>
      <c r="R1" s="5"/>
      <c r="S1" s="5"/>
      <c r="T1" s="5"/>
      <c r="U1" s="5"/>
      <c r="V1" s="5"/>
      <c r="W1" s="5"/>
      <c r="X1" s="5"/>
      <c r="Y1" s="5"/>
      <c r="Z1" s="5"/>
    </row>
    <row r="2" ht="21.75" customHeight="1">
      <c r="A2" s="1"/>
      <c r="B2" s="8" t="str">
        <f>HaftaBaşlangıcı</f>
        <v>PAZARTESİ</v>
      </c>
      <c r="C2" s="8" t="str">
        <f t="shared" ref="C2:H2" si="1">UPPER(TEXT(C3,"gggg"))</f>
        <v>GGGG</v>
      </c>
      <c r="D2" s="8" t="str">
        <f t="shared" si="1"/>
        <v>GGGG</v>
      </c>
      <c r="E2" s="8" t="str">
        <f t="shared" si="1"/>
        <v>GGGG</v>
      </c>
      <c r="F2" s="8" t="str">
        <f t="shared" si="1"/>
        <v>GGGG</v>
      </c>
      <c r="G2" s="8" t="str">
        <f t="shared" si="1"/>
        <v>GGGG</v>
      </c>
      <c r="H2" s="8" t="str">
        <f t="shared" si="1"/>
        <v>GGGG</v>
      </c>
      <c r="I2" s="9"/>
      <c r="J2" s="10" t="s">
        <v>1</v>
      </c>
      <c r="K2" s="11">
        <f>YEAR(TODAY())</f>
        <v>2026</v>
      </c>
      <c r="L2" s="9"/>
      <c r="M2" s="9"/>
      <c r="N2" s="9"/>
      <c r="O2" s="9"/>
      <c r="P2" s="9"/>
      <c r="Q2" s="9"/>
      <c r="R2" s="9"/>
      <c r="S2" s="9"/>
      <c r="T2" s="9"/>
      <c r="U2" s="9"/>
      <c r="V2" s="9"/>
      <c r="W2" s="9"/>
      <c r="X2" s="9"/>
      <c r="Y2" s="9"/>
      <c r="Z2" s="9"/>
    </row>
    <row r="3" ht="19.5" customHeight="1">
      <c r="A3" s="1"/>
      <c r="B3" s="12">
        <f t="array" ref="B3:H3">GünlerVeHaftalar+DATE(TakvimYılı,1,1)-WEEKDAY(DATE(TakvimYılı,1,1),(HaftaBaşlangıcı="Pazartesi")+1)+1</f>
        <v>46020</v>
      </c>
      <c r="C3" s="12">
        <v>46021.0</v>
      </c>
      <c r="D3" s="12">
        <v>46022.0</v>
      </c>
      <c r="E3" s="12">
        <v>46023.0</v>
      </c>
      <c r="F3" s="12">
        <v>46024.0</v>
      </c>
      <c r="G3" s="12">
        <v>46025.0</v>
      </c>
      <c r="H3" s="12">
        <v>46026.0</v>
      </c>
      <c r="I3" s="13"/>
      <c r="J3" s="10" t="s">
        <v>2</v>
      </c>
      <c r="K3" s="11" t="s">
        <v>3</v>
      </c>
      <c r="L3" s="13"/>
      <c r="M3" s="13"/>
      <c r="N3" s="13"/>
      <c r="O3" s="13"/>
      <c r="P3" s="13"/>
      <c r="Q3" s="13"/>
      <c r="R3" s="13"/>
      <c r="S3" s="13"/>
      <c r="T3" s="13"/>
      <c r="U3" s="13"/>
      <c r="V3" s="13"/>
      <c r="W3" s="13"/>
      <c r="X3" s="13"/>
      <c r="Y3" s="13"/>
      <c r="Z3" s="13"/>
    </row>
    <row r="4" ht="57.75" customHeight="1">
      <c r="A4" s="1"/>
      <c r="B4" s="1"/>
      <c r="C4" s="1"/>
      <c r="D4" s="1"/>
      <c r="E4" s="1"/>
      <c r="F4" s="1"/>
      <c r="G4" s="1"/>
      <c r="H4" s="1"/>
      <c r="J4" s="14"/>
    </row>
    <row r="5" ht="19.5" customHeight="1">
      <c r="A5" s="1"/>
      <c r="B5" s="15">
        <f t="array" ref="B5:H5">GünlerVeHaftalar+DATE(TakvimYılı,1,1)-WEEKDAY(DATE(TakvimYılı,1,1),(HaftaBaşlangıcı="Pazartesi")+1)+8</f>
        <v>46027</v>
      </c>
      <c r="C5" s="15">
        <v>46028.0</v>
      </c>
      <c r="D5" s="15">
        <v>46029.0</v>
      </c>
      <c r="E5" s="15">
        <v>46030.0</v>
      </c>
      <c r="F5" s="15">
        <v>46031.0</v>
      </c>
      <c r="G5" s="15">
        <v>46032.0</v>
      </c>
      <c r="H5" s="15">
        <v>46033.0</v>
      </c>
      <c r="I5" s="13"/>
      <c r="J5" s="13"/>
      <c r="K5" s="13"/>
      <c r="L5" s="13"/>
      <c r="M5" s="13"/>
      <c r="N5" s="13"/>
      <c r="O5" s="13"/>
      <c r="P5" s="13"/>
      <c r="Q5" s="13"/>
      <c r="R5" s="13"/>
      <c r="S5" s="13"/>
      <c r="T5" s="13"/>
      <c r="U5" s="13"/>
      <c r="V5" s="13"/>
      <c r="W5" s="13"/>
      <c r="X5" s="13"/>
      <c r="Y5" s="13"/>
      <c r="Z5" s="13"/>
    </row>
    <row r="6" ht="57.75" customHeight="1">
      <c r="A6" s="1"/>
      <c r="B6" s="18"/>
      <c r="C6" s="18"/>
      <c r="D6" s="18"/>
      <c r="E6" s="18"/>
      <c r="F6" s="18"/>
      <c r="G6" s="18"/>
      <c r="H6" s="18"/>
      <c r="I6" s="1"/>
      <c r="J6" s="20"/>
      <c r="K6" s="1"/>
      <c r="L6" s="1"/>
      <c r="M6" s="1"/>
      <c r="N6" s="1"/>
      <c r="O6" s="1"/>
      <c r="P6" s="1"/>
      <c r="Q6" s="1"/>
      <c r="R6" s="1"/>
      <c r="S6" s="1"/>
      <c r="T6" s="1"/>
      <c r="U6" s="1"/>
      <c r="V6" s="1"/>
      <c r="W6" s="1"/>
      <c r="X6" s="1"/>
      <c r="Y6" s="1"/>
      <c r="Z6" s="1"/>
    </row>
    <row r="7" ht="19.5" customHeight="1">
      <c r="A7" s="1"/>
      <c r="B7" s="12">
        <f t="array" ref="B7:H7">GünlerVeHaftalar+DATE(TakvimYılı,1,1)-WEEKDAY(DATE(TakvimYılı,1,1),(HaftaBaşlangıcı="Pazartesi")+1)+15</f>
        <v>46034</v>
      </c>
      <c r="C7" s="12">
        <v>46035.0</v>
      </c>
      <c r="D7" s="12">
        <v>46036.0</v>
      </c>
      <c r="E7" s="12">
        <v>46037.0</v>
      </c>
      <c r="F7" s="12">
        <v>46038.0</v>
      </c>
      <c r="G7" s="12">
        <v>46039.0</v>
      </c>
      <c r="H7" s="12">
        <v>46040.0</v>
      </c>
      <c r="I7" s="13"/>
      <c r="J7" s="20"/>
      <c r="K7" s="13"/>
      <c r="L7" s="13"/>
      <c r="M7" s="13"/>
      <c r="N7" s="13"/>
      <c r="O7" s="13"/>
      <c r="P7" s="13"/>
      <c r="Q7" s="13"/>
      <c r="R7" s="13"/>
      <c r="S7" s="13"/>
      <c r="T7" s="13"/>
      <c r="U7" s="13"/>
      <c r="V7" s="13"/>
      <c r="W7" s="13"/>
      <c r="X7" s="13"/>
      <c r="Y7" s="13"/>
      <c r="Z7" s="13"/>
    </row>
    <row r="8" ht="57.75" customHeight="1">
      <c r="A8" s="1"/>
      <c r="B8" s="23"/>
      <c r="C8" s="23"/>
      <c r="D8" s="23"/>
      <c r="E8" s="23"/>
      <c r="F8" s="23"/>
      <c r="G8" s="1"/>
      <c r="H8" s="1"/>
      <c r="I8" s="1"/>
      <c r="J8" s="1"/>
      <c r="K8" s="1"/>
      <c r="L8" s="1"/>
      <c r="M8" s="1"/>
      <c r="N8" s="1"/>
      <c r="O8" s="1"/>
      <c r="P8" s="1"/>
      <c r="Q8" s="1"/>
      <c r="R8" s="1"/>
      <c r="S8" s="1"/>
      <c r="T8" s="1"/>
      <c r="U8" s="1"/>
      <c r="V8" s="1"/>
      <c r="W8" s="1"/>
      <c r="X8" s="1"/>
      <c r="Y8" s="1"/>
      <c r="Z8" s="1"/>
    </row>
    <row r="9" ht="19.5" customHeight="1">
      <c r="A9" s="1"/>
      <c r="B9" s="15">
        <f t="array" ref="B9:H9">GünlerVeHaftalar+DATE(TakvimYılı,1,1)-WEEKDAY(DATE(TakvimYılı,1,1),(HaftaBaşlangıcı="Pazartesi")+1)+22</f>
        <v>46041</v>
      </c>
      <c r="C9" s="15">
        <v>46042.0</v>
      </c>
      <c r="D9" s="15">
        <v>46043.0</v>
      </c>
      <c r="E9" s="15">
        <v>46044.0</v>
      </c>
      <c r="F9" s="15">
        <v>46045.0</v>
      </c>
      <c r="G9" s="15">
        <v>46046.0</v>
      </c>
      <c r="H9" s="15">
        <v>46047.0</v>
      </c>
      <c r="I9" s="13"/>
      <c r="J9" s="13"/>
      <c r="K9" s="13"/>
      <c r="L9" s="13"/>
      <c r="M9" s="13"/>
      <c r="N9" s="13"/>
      <c r="O9" s="13"/>
      <c r="P9" s="13"/>
      <c r="Q9" s="13"/>
      <c r="R9" s="13"/>
      <c r="S9" s="13"/>
      <c r="T9" s="13"/>
      <c r="U9" s="13"/>
      <c r="V9" s="13"/>
      <c r="W9" s="13"/>
      <c r="X9" s="13"/>
      <c r="Y9" s="13"/>
      <c r="Z9" s="13"/>
    </row>
    <row r="10" ht="57.75" customHeight="1">
      <c r="A10" s="1"/>
      <c r="B10" s="18"/>
      <c r="C10" s="18"/>
      <c r="D10" s="18"/>
      <c r="E10" s="18"/>
      <c r="F10" s="18"/>
      <c r="G10" s="18"/>
      <c r="H10" s="18"/>
      <c r="I10" s="1"/>
      <c r="J10" s="1"/>
      <c r="K10" s="1"/>
      <c r="L10" s="1"/>
      <c r="M10" s="1"/>
      <c r="N10" s="1"/>
      <c r="O10" s="1"/>
      <c r="P10" s="1"/>
      <c r="Q10" s="1"/>
      <c r="R10" s="1"/>
      <c r="S10" s="1"/>
      <c r="T10" s="1"/>
      <c r="U10" s="1"/>
      <c r="V10" s="1"/>
      <c r="W10" s="1"/>
      <c r="X10" s="1"/>
      <c r="Y10" s="1"/>
      <c r="Z10" s="1"/>
    </row>
    <row r="11" ht="19.5" customHeight="1">
      <c r="A11" s="1"/>
      <c r="B11" s="12">
        <f t="array" ref="B11:H11">GünlerVeHaftalar+DATE(TakvimYılı,1,1)-WEEKDAY(DATE(TakvimYılı,1,1),(HaftaBaşlangıcı="Pazartesi")+1)+29</f>
        <v>46048</v>
      </c>
      <c r="C11" s="12">
        <v>46049.0</v>
      </c>
      <c r="D11" s="12">
        <v>46050.0</v>
      </c>
      <c r="E11" s="12">
        <v>46051.0</v>
      </c>
      <c r="F11" s="12">
        <v>46052.0</v>
      </c>
      <c r="G11" s="12">
        <v>46053.0</v>
      </c>
      <c r="H11" s="12">
        <v>46054.0</v>
      </c>
      <c r="I11" s="13"/>
      <c r="J11" s="13"/>
      <c r="K11" s="13"/>
      <c r="L11" s="13"/>
      <c r="M11" s="13"/>
      <c r="N11" s="13"/>
      <c r="O11" s="13"/>
      <c r="P11" s="13"/>
      <c r="Q11" s="13"/>
      <c r="R11" s="13"/>
      <c r="S11" s="13"/>
      <c r="T11" s="13"/>
      <c r="U11" s="13"/>
      <c r="V11" s="13"/>
      <c r="W11" s="13"/>
      <c r="X11" s="13"/>
      <c r="Y11" s="13"/>
      <c r="Z11" s="13"/>
    </row>
    <row r="12" ht="57.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9.5" customHeight="1">
      <c r="A13" s="1"/>
      <c r="B13" s="15">
        <f t="array" ref="B13:C13">GünlerVeHaftalar+DATE(TakvimYılı,1,1)-WEEKDAY(DATE(TakvimYılı,1,1),(HaftaBaşlangıcı="Pazartesi")+1)+36</f>
        <v>46055</v>
      </c>
      <c r="C13" s="15">
        <v>46056.0</v>
      </c>
      <c r="D13" s="25" t="s">
        <v>4</v>
      </c>
      <c r="E13" s="26"/>
      <c r="F13" s="27"/>
      <c r="G13" s="27"/>
      <c r="H13" s="28"/>
      <c r="I13" s="13"/>
      <c r="J13" s="13"/>
      <c r="K13" s="13"/>
      <c r="L13" s="13"/>
      <c r="M13" s="13"/>
      <c r="N13" s="13"/>
      <c r="O13" s="13"/>
      <c r="P13" s="13"/>
      <c r="Q13" s="13"/>
      <c r="R13" s="13"/>
      <c r="S13" s="13"/>
      <c r="T13" s="13"/>
      <c r="U13" s="13"/>
      <c r="V13" s="13"/>
      <c r="W13" s="13"/>
      <c r="X13" s="13"/>
      <c r="Y13" s="13"/>
      <c r="Z13" s="13"/>
    </row>
    <row r="14" ht="57.75" customHeight="1">
      <c r="A14" s="1"/>
      <c r="B14" s="18"/>
      <c r="C14" s="18"/>
      <c r="D14" s="29"/>
      <c r="E14" s="30"/>
      <c r="F14" s="31"/>
      <c r="G14" s="31"/>
      <c r="H14" s="32"/>
      <c r="I14" s="1"/>
      <c r="J14" s="1"/>
      <c r="K14" s="1"/>
      <c r="L14" s="1"/>
      <c r="M14" s="1"/>
      <c r="N14" s="1"/>
      <c r="O14" s="1"/>
      <c r="P14" s="1"/>
      <c r="Q14" s="1"/>
      <c r="R14" s="1"/>
      <c r="S14" s="1"/>
      <c r="T14" s="1"/>
      <c r="U14" s="1"/>
      <c r="V14" s="1"/>
      <c r="W14" s="1"/>
      <c r="X14" s="1"/>
      <c r="Y14" s="1"/>
      <c r="Z14" s="1"/>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dataValidations>
    <dataValidation type="list" allowBlank="1" showInputMessage="1" prompt="Haftanın ilk gününü bu hücrede seçin. Açılan listeyi görüntülemek için ALT+AŞAĞI OK tuşlarına basın ve sonra ENTER’a basarak haftanın ilk gününü seçin" sqref="K3">
      <formula1>"PAZAR,PAZARTESİ"</formula1>
    </dataValidation>
  </dataValidations>
  <printOptions horizontalCentered="1" verticalCentered="1"/>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C7226"/>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 customWidth="1" min="9" max="26" width="8.75"/>
  </cols>
  <sheetData>
    <row r="1" ht="59.25" customHeight="1">
      <c r="A1" s="1"/>
      <c r="B1" s="3" t="str">
        <f>"February "&amp;TakvimYılı</f>
        <v>February 2026</v>
      </c>
      <c r="C1" s="3"/>
      <c r="D1" s="3"/>
      <c r="E1" s="4"/>
      <c r="F1" s="4"/>
      <c r="G1" s="4"/>
      <c r="H1" s="7"/>
      <c r="I1" s="5"/>
      <c r="J1" s="5"/>
      <c r="K1" s="5"/>
      <c r="L1" s="5"/>
      <c r="M1" s="5"/>
      <c r="N1" s="5"/>
      <c r="O1" s="5"/>
      <c r="P1" s="5"/>
      <c r="Q1" s="5"/>
      <c r="R1" s="5"/>
      <c r="S1" s="5"/>
      <c r="T1" s="5"/>
      <c r="U1" s="5"/>
      <c r="V1" s="5"/>
      <c r="W1" s="5"/>
      <c r="X1" s="5"/>
      <c r="Y1" s="5"/>
      <c r="Z1" s="5"/>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c r="I2" s="9"/>
      <c r="J2" s="9"/>
      <c r="K2" s="9"/>
      <c r="L2" s="9"/>
      <c r="M2" s="9"/>
      <c r="N2" s="9"/>
      <c r="O2" s="9"/>
      <c r="P2" s="9"/>
      <c r="Q2" s="9"/>
      <c r="R2" s="9"/>
      <c r="S2" s="9"/>
      <c r="T2" s="9"/>
      <c r="U2" s="9"/>
      <c r="V2" s="9"/>
      <c r="W2" s="9"/>
      <c r="X2" s="9"/>
      <c r="Y2" s="9"/>
      <c r="Z2" s="9"/>
    </row>
    <row r="3" ht="19.5" customHeight="1">
      <c r="A3" s="1"/>
      <c r="B3" s="12">
        <f t="array" ref="B3:H3">GünlerVeHaftalar+DATE(TakvimYılı,2,1)-WEEKDAY(DATE(TakvimYılı,2,1),(HaftaBaşlangıcı="Pazartesi")+1)+1</f>
        <v>46048</v>
      </c>
      <c r="C3" s="12">
        <v>46049.0</v>
      </c>
      <c r="D3" s="12">
        <v>46050.0</v>
      </c>
      <c r="E3" s="12">
        <v>46051.0</v>
      </c>
      <c r="F3" s="12">
        <v>46052.0</v>
      </c>
      <c r="G3" s="12">
        <v>46053.0</v>
      </c>
      <c r="H3" s="12">
        <v>46054.0</v>
      </c>
      <c r="I3" s="13"/>
      <c r="J3" s="13"/>
      <c r="K3" s="13"/>
      <c r="L3" s="13"/>
      <c r="M3" s="13"/>
      <c r="N3" s="13"/>
      <c r="O3" s="13"/>
      <c r="P3" s="13"/>
      <c r="Q3" s="13"/>
      <c r="R3" s="13"/>
      <c r="S3" s="13"/>
      <c r="T3" s="13"/>
      <c r="U3" s="13"/>
      <c r="V3" s="13"/>
      <c r="W3" s="13"/>
      <c r="X3" s="13"/>
      <c r="Y3" s="13"/>
      <c r="Z3" s="13"/>
    </row>
    <row r="4" ht="57.75" customHeight="1">
      <c r="A4" s="1"/>
      <c r="B4" s="1"/>
      <c r="C4" s="1"/>
      <c r="D4" s="1"/>
      <c r="E4" s="1"/>
      <c r="F4" s="1"/>
      <c r="G4" s="1"/>
      <c r="H4" s="1"/>
    </row>
    <row r="5" ht="19.5" customHeight="1">
      <c r="A5" s="1"/>
      <c r="B5" s="16">
        <f t="array" ref="B5:H5">GünlerVeHaftalar+DATE(TakvimYılı,2,1)-WEEKDAY(DATE(TakvimYılı,2,1),(HaftaBaşlangıcı="Pazartesi")+1)+8</f>
        <v>46055</v>
      </c>
      <c r="C5" s="16">
        <v>46056.0</v>
      </c>
      <c r="D5" s="16">
        <v>46057.0</v>
      </c>
      <c r="E5" s="16">
        <v>46058.0</v>
      </c>
      <c r="F5" s="16">
        <v>46059.0</v>
      </c>
      <c r="G5" s="16">
        <v>46060.0</v>
      </c>
      <c r="H5" s="16">
        <v>46061.0</v>
      </c>
      <c r="I5" s="13"/>
      <c r="J5" s="13"/>
      <c r="K5" s="13"/>
      <c r="L5" s="13"/>
      <c r="M5" s="13"/>
      <c r="N5" s="13"/>
      <c r="O5" s="13"/>
      <c r="P5" s="13"/>
      <c r="Q5" s="13"/>
      <c r="R5" s="13"/>
      <c r="S5" s="13"/>
      <c r="T5" s="13"/>
      <c r="U5" s="13"/>
      <c r="V5" s="13"/>
      <c r="W5" s="13"/>
      <c r="X5" s="13"/>
      <c r="Y5" s="13"/>
      <c r="Z5" s="13"/>
    </row>
    <row r="6" ht="57.75" customHeight="1">
      <c r="A6" s="1"/>
      <c r="B6" s="18"/>
      <c r="C6" s="18"/>
      <c r="D6" s="18"/>
      <c r="E6" s="18"/>
      <c r="F6" s="18"/>
      <c r="G6" s="18"/>
      <c r="H6" s="18"/>
    </row>
    <row r="7" ht="19.5" customHeight="1">
      <c r="A7" s="1"/>
      <c r="B7" s="12">
        <f t="array" ref="B7:H7">GünlerVeHaftalar+DATE(TakvimYılı,2,1)-WEEKDAY(DATE(TakvimYılı,2,1),(HaftaBaşlangıcı="Pazartesi")+1)+15</f>
        <v>46062</v>
      </c>
      <c r="C7" s="12">
        <v>46063.0</v>
      </c>
      <c r="D7" s="12">
        <v>46064.0</v>
      </c>
      <c r="E7" s="12">
        <v>46065.0</v>
      </c>
      <c r="F7" s="12">
        <v>46066.0</v>
      </c>
      <c r="G7" s="12">
        <v>46067.0</v>
      </c>
      <c r="H7" s="12">
        <v>46068.0</v>
      </c>
      <c r="I7" s="13"/>
      <c r="J7" s="13"/>
      <c r="K7" s="13"/>
      <c r="L7" s="13"/>
      <c r="M7" s="13"/>
      <c r="N7" s="13"/>
      <c r="O7" s="13"/>
      <c r="P7" s="13"/>
      <c r="Q7" s="13"/>
      <c r="R7" s="13"/>
      <c r="S7" s="13"/>
      <c r="T7" s="13"/>
      <c r="U7" s="13"/>
      <c r="V7" s="13"/>
      <c r="W7" s="13"/>
      <c r="X7" s="13"/>
      <c r="Y7" s="13"/>
      <c r="Z7" s="13"/>
    </row>
    <row r="8" ht="57.75" customHeight="1">
      <c r="A8" s="1"/>
      <c r="B8" s="21"/>
      <c r="C8" s="21"/>
      <c r="D8" s="21"/>
      <c r="E8" s="21"/>
      <c r="F8" s="21"/>
      <c r="G8" s="1"/>
      <c r="H8" s="1"/>
    </row>
    <row r="9" ht="19.5" customHeight="1">
      <c r="A9" s="1"/>
      <c r="B9" s="24">
        <f t="array" ref="B9:H9">GünlerVeHaftalar+DATE(TakvimYılı,2,1)-WEEKDAY(DATE(TakvimYılı,2,1),(HaftaBaşlangıcı="Pazartesi")+1)+22</f>
        <v>46069</v>
      </c>
      <c r="C9" s="24">
        <v>46070.0</v>
      </c>
      <c r="D9" s="24">
        <v>46071.0</v>
      </c>
      <c r="E9" s="24">
        <v>46072.0</v>
      </c>
      <c r="F9" s="24">
        <v>46073.0</v>
      </c>
      <c r="G9" s="16">
        <v>46074.0</v>
      </c>
      <c r="H9" s="16">
        <v>46075.0</v>
      </c>
      <c r="I9" s="13"/>
      <c r="J9" s="13"/>
      <c r="K9" s="13"/>
      <c r="L9" s="13"/>
      <c r="M9" s="13"/>
      <c r="N9" s="13"/>
      <c r="O9" s="13"/>
      <c r="P9" s="13"/>
      <c r="Q9" s="13"/>
      <c r="R9" s="13"/>
      <c r="S9" s="13"/>
      <c r="T9" s="13"/>
      <c r="U9" s="13"/>
      <c r="V9" s="13"/>
      <c r="W9" s="13"/>
      <c r="X9" s="13"/>
      <c r="Y9" s="13"/>
      <c r="Z9" s="13"/>
    </row>
    <row r="10" ht="57.75" customHeight="1">
      <c r="A10" s="1"/>
      <c r="B10" s="21"/>
      <c r="C10" s="21"/>
      <c r="D10" s="21"/>
      <c r="E10" s="21"/>
      <c r="F10" s="21"/>
      <c r="G10" s="22"/>
      <c r="H10" s="22"/>
    </row>
    <row r="11" ht="19.5" customHeight="1">
      <c r="A11" s="1"/>
      <c r="B11" s="24">
        <f t="array" ref="B11:H11">GünlerVeHaftalar+DATE(TakvimYılı,2,1)-WEEKDAY(DATE(TakvimYılı,2,1),(HaftaBaşlangıcı="Pazartesi")+1)+29</f>
        <v>46076</v>
      </c>
      <c r="C11" s="24">
        <v>46077.0</v>
      </c>
      <c r="D11" s="24">
        <v>46078.0</v>
      </c>
      <c r="E11" s="24">
        <v>46079.0</v>
      </c>
      <c r="F11" s="24">
        <v>46080.0</v>
      </c>
      <c r="G11" s="24">
        <v>46081.0</v>
      </c>
      <c r="H11" s="24">
        <v>46082.0</v>
      </c>
      <c r="I11" s="13"/>
      <c r="J11" s="13"/>
      <c r="K11" s="13"/>
      <c r="L11" s="13"/>
      <c r="M11" s="13"/>
      <c r="N11" s="13"/>
      <c r="O11" s="13"/>
      <c r="P11" s="13"/>
      <c r="Q11" s="13"/>
      <c r="R11" s="13"/>
      <c r="S11" s="13"/>
      <c r="T11" s="13"/>
      <c r="U11" s="13"/>
      <c r="V11" s="13"/>
      <c r="W11" s="13"/>
      <c r="X11" s="13"/>
      <c r="Y11" s="13"/>
      <c r="Z11" s="13"/>
    </row>
    <row r="12" ht="57.75" customHeight="1">
      <c r="A12" s="1"/>
      <c r="B12" s="21"/>
      <c r="C12" s="21"/>
      <c r="D12" s="21"/>
      <c r="E12" s="21"/>
      <c r="F12" s="21"/>
      <c r="G12" s="22"/>
      <c r="H12" s="22"/>
    </row>
    <row r="13" ht="19.5" customHeight="1">
      <c r="A13" s="1"/>
      <c r="B13" s="16">
        <f t="array" ref="B13:C13">GünlerVeHaftalar+DATE(TakvimYılı,2,1)-WEEKDAY(DATE(TakvimYılı,2,1),(HaftaBaşlangıcı="Pazartesi")+1)+36</f>
        <v>46083</v>
      </c>
      <c r="C13" s="16">
        <v>46084.0</v>
      </c>
      <c r="D13" s="25" t="s">
        <v>4</v>
      </c>
      <c r="E13" s="26"/>
      <c r="F13" s="27"/>
      <c r="G13" s="27"/>
      <c r="H13" s="28"/>
      <c r="I13" s="13"/>
      <c r="J13" s="13"/>
      <c r="K13" s="13"/>
      <c r="L13" s="13"/>
      <c r="M13" s="13"/>
      <c r="N13" s="13"/>
      <c r="O13" s="13"/>
      <c r="P13" s="13"/>
      <c r="Q13" s="13"/>
      <c r="R13" s="13"/>
      <c r="S13" s="13"/>
      <c r="T13" s="13"/>
      <c r="U13" s="13"/>
      <c r="V13" s="13"/>
      <c r="W13" s="13"/>
      <c r="X13" s="13"/>
      <c r="Y13" s="13"/>
      <c r="Z13" s="13"/>
    </row>
    <row r="14" ht="57.75" customHeight="1">
      <c r="A14" s="1"/>
      <c r="B14" s="18"/>
      <c r="C14" s="18"/>
      <c r="D14" s="29"/>
      <c r="E14" s="30"/>
      <c r="F14" s="31"/>
      <c r="G14" s="31"/>
      <c r="H14" s="32"/>
    </row>
    <row r="15">
      <c r="A15" s="1"/>
    </row>
    <row r="16">
      <c r="A16" s="1"/>
    </row>
    <row r="17">
      <c r="A17" s="1"/>
    </row>
    <row r="18">
      <c r="A18" s="1"/>
    </row>
    <row r="19">
      <c r="A19" s="1"/>
    </row>
    <row r="20">
      <c r="A20" s="1"/>
    </row>
    <row r="21" ht="15.75" customHeight="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s>
  <sheetData>
    <row r="1" ht="59.25" customHeight="1">
      <c r="A1" s="1"/>
      <c r="B1" s="3" t="str">
        <f>"MARCH "&amp;TakvimYılı</f>
        <v>MARCH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GünlerVeHaftalar+DATE(TakvimYılı,3,1)-WEEKDAY(DATE(TakvimYılı,3,1),(HaftaBaşlangıcı="Pazartesi")+1)+1</f>
        <v>46076</v>
      </c>
      <c r="C3" s="12">
        <v>46077.0</v>
      </c>
      <c r="D3" s="12">
        <v>46078.0</v>
      </c>
      <c r="E3" s="12">
        <v>46079.0</v>
      </c>
      <c r="F3" s="12">
        <v>46080.0</v>
      </c>
      <c r="G3" s="12">
        <v>46081.0</v>
      </c>
      <c r="H3" s="12">
        <v>46082.0</v>
      </c>
    </row>
    <row r="4" ht="57.75" customHeight="1">
      <c r="A4" s="1"/>
      <c r="B4" s="1"/>
      <c r="C4" s="1"/>
      <c r="D4" s="1"/>
      <c r="E4" s="1"/>
      <c r="F4" s="1"/>
      <c r="G4" s="1"/>
      <c r="H4" s="1"/>
    </row>
    <row r="5" ht="19.5" customHeight="1">
      <c r="A5" s="1"/>
      <c r="B5" s="16">
        <f t="array" ref="B5:H5">GünlerVeHaftalar+DATE(TakvimYılı,3,1)-WEEKDAY(DATE(TakvimYılı,3,1),(HaftaBaşlangıcı="Pazartesi")+1)+8</f>
        <v>46083</v>
      </c>
      <c r="C5" s="16">
        <v>46084.0</v>
      </c>
      <c r="D5" s="16">
        <v>46085.0</v>
      </c>
      <c r="E5" s="16">
        <v>46086.0</v>
      </c>
      <c r="F5" s="16">
        <v>46087.0</v>
      </c>
      <c r="G5" s="16">
        <v>46088.0</v>
      </c>
      <c r="H5" s="16">
        <v>46089.0</v>
      </c>
    </row>
    <row r="6" ht="57.75" customHeight="1">
      <c r="A6" s="22"/>
      <c r="B6" s="21"/>
      <c r="C6" s="21"/>
      <c r="D6" s="21"/>
      <c r="E6" s="21"/>
      <c r="F6" s="21"/>
      <c r="G6" s="22"/>
      <c r="H6" s="22"/>
    </row>
    <row r="7" ht="19.5" customHeight="1">
      <c r="A7" s="22"/>
      <c r="B7" s="24">
        <f t="array" ref="B7:H7">GünlerVeHaftalar+DATE(TakvimYılı,3,1)-WEEKDAY(DATE(TakvimYılı,3,1),(HaftaBaşlangıcı="Pazartesi")+1)+15</f>
        <v>46090</v>
      </c>
      <c r="C7" s="24">
        <v>46091.0</v>
      </c>
      <c r="D7" s="24">
        <v>46092.0</v>
      </c>
      <c r="E7" s="24">
        <v>46093.0</v>
      </c>
      <c r="F7" s="24">
        <v>46094.0</v>
      </c>
      <c r="G7" s="24">
        <v>46095.0</v>
      </c>
      <c r="H7" s="24">
        <v>46096.0</v>
      </c>
    </row>
    <row r="8" ht="57.75" customHeight="1">
      <c r="A8" s="22"/>
      <c r="B8" s="21"/>
      <c r="C8" s="21"/>
      <c r="D8" s="21"/>
      <c r="E8" s="21"/>
      <c r="F8" s="21"/>
      <c r="G8" s="22"/>
      <c r="H8" s="22"/>
    </row>
    <row r="9" ht="19.5" customHeight="1">
      <c r="A9" s="22"/>
      <c r="B9" s="24">
        <f t="array" ref="B9:H9">GünlerVeHaftalar+DATE(TakvimYılı,3,1)-WEEKDAY(DATE(TakvimYılı,3,1),(HaftaBaşlangıcı="Pazartesi")+1)+22</f>
        <v>46097</v>
      </c>
      <c r="C9" s="24">
        <v>46098.0</v>
      </c>
      <c r="D9" s="24">
        <v>46099.0</v>
      </c>
      <c r="E9" s="24">
        <v>46100.0</v>
      </c>
      <c r="F9" s="24">
        <v>46101.0</v>
      </c>
      <c r="G9" s="24">
        <v>46102.0</v>
      </c>
      <c r="H9" s="24">
        <v>46103.0</v>
      </c>
    </row>
    <row r="10" ht="57.75" customHeight="1">
      <c r="A10" s="22"/>
      <c r="B10" s="21"/>
      <c r="C10" s="21"/>
      <c r="D10" s="21"/>
      <c r="E10" s="21"/>
      <c r="F10" s="21"/>
      <c r="G10" s="22"/>
      <c r="H10" s="22"/>
    </row>
    <row r="11" ht="19.5" customHeight="1">
      <c r="A11" s="22"/>
      <c r="B11" s="24">
        <f t="array" ref="B11:H11">GünlerVeHaftalar+DATE(TakvimYılı,3,1)-WEEKDAY(DATE(TakvimYılı,3,1),(HaftaBaşlangıcı="Pazartesi")+1)+29</f>
        <v>46104</v>
      </c>
      <c r="C11" s="24">
        <v>46105.0</v>
      </c>
      <c r="D11" s="24">
        <v>46106.0</v>
      </c>
      <c r="E11" s="24">
        <v>46107.0</v>
      </c>
      <c r="F11" s="24">
        <v>46108.0</v>
      </c>
      <c r="G11" s="24">
        <v>46109.0</v>
      </c>
      <c r="H11" s="24">
        <v>46110.0</v>
      </c>
    </row>
    <row r="12" ht="57.75" customHeight="1">
      <c r="A12" s="22"/>
      <c r="B12" s="21"/>
      <c r="C12" s="21"/>
      <c r="D12" s="21"/>
      <c r="E12" s="21"/>
      <c r="F12" s="21"/>
      <c r="G12" s="21"/>
      <c r="H12" s="22"/>
    </row>
    <row r="13" ht="19.5" customHeight="1">
      <c r="A13" s="22"/>
      <c r="B13" s="24">
        <f t="array" ref="B13:C13">GünlerVeHaftalar+DATE(TakvimYılı,3,1)-WEEKDAY(DATE(TakvimYılı,3,1),(HaftaBaşlangıcı="Pazartesi")+1)+36</f>
        <v>46111</v>
      </c>
      <c r="C13" s="24">
        <v>46112.0</v>
      </c>
      <c r="D13" s="33" t="s">
        <v>4</v>
      </c>
      <c r="E13" s="34"/>
      <c r="F13" s="27"/>
      <c r="G13" s="27"/>
      <c r="H13" s="28"/>
    </row>
    <row r="14" ht="57.75" customHeight="1">
      <c r="A14" s="22"/>
      <c r="B14" s="22"/>
      <c r="C14" s="22"/>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3D175"/>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s>
  <sheetData>
    <row r="1" ht="59.25" customHeight="1">
      <c r="A1" s="1"/>
      <c r="B1" s="3" t="str">
        <f>"APRIL "&amp;TakvimYılı</f>
        <v>APRIL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GünlerVeHaftalar+DATE(TakvimYılı,4,1)-WEEKDAY(DATE(TakvimYılı,4,1),(HaftaBaşlangıcı="Pazartesi")+1)+1</f>
        <v>46111</v>
      </c>
      <c r="C3" s="12">
        <v>46112.0</v>
      </c>
      <c r="D3" s="12">
        <v>46113.0</v>
      </c>
      <c r="E3" s="12">
        <v>46114.0</v>
      </c>
      <c r="F3" s="12">
        <v>46115.0</v>
      </c>
      <c r="G3" s="12">
        <v>46116.0</v>
      </c>
      <c r="H3" s="12">
        <v>46117.0</v>
      </c>
    </row>
    <row r="4" ht="57.75" customHeight="1">
      <c r="A4" s="1"/>
      <c r="B4" s="17"/>
      <c r="C4" s="19"/>
      <c r="D4" s="17"/>
      <c r="E4" s="21"/>
      <c r="F4" s="21"/>
      <c r="G4" s="1"/>
      <c r="H4" s="1"/>
    </row>
    <row r="5" ht="19.5" customHeight="1">
      <c r="A5" s="1"/>
      <c r="B5" s="16">
        <f t="array" ref="B5:H5">GünlerVeHaftalar+DATE(TakvimYılı,4,1)-WEEKDAY(DATE(TakvimYılı,4,1),(HaftaBaşlangıcı="Pazartesi")+1)+8</f>
        <v>46118</v>
      </c>
      <c r="C5" s="16">
        <v>46119.0</v>
      </c>
      <c r="D5" s="16">
        <v>46120.0</v>
      </c>
      <c r="E5" s="16">
        <v>46121.0</v>
      </c>
      <c r="F5" s="16">
        <v>46122.0</v>
      </c>
      <c r="G5" s="16">
        <v>46123.0</v>
      </c>
      <c r="H5" s="16">
        <v>46124.0</v>
      </c>
    </row>
    <row r="6" ht="57.75" customHeight="1">
      <c r="A6" s="1"/>
      <c r="B6" s="21"/>
      <c r="C6" s="21"/>
      <c r="D6" s="21"/>
      <c r="E6" s="21"/>
      <c r="F6" s="21"/>
      <c r="G6" s="22"/>
      <c r="H6" s="18"/>
    </row>
    <row r="7" ht="19.5" customHeight="1">
      <c r="A7" s="1"/>
      <c r="B7" s="24">
        <f t="array" ref="B7:H7">GünlerVeHaftalar+DATE(TakvimYılı,4,1)-WEEKDAY(DATE(TakvimYılı,4,1),(HaftaBaşlangıcı="Pazartesi")+1)+15</f>
        <v>46125</v>
      </c>
      <c r="C7" s="24">
        <v>46126.0</v>
      </c>
      <c r="D7" s="24">
        <v>46127.0</v>
      </c>
      <c r="E7" s="24">
        <v>46128.0</v>
      </c>
      <c r="F7" s="24">
        <v>46129.0</v>
      </c>
      <c r="G7" s="24">
        <v>46130.0</v>
      </c>
      <c r="H7" s="12">
        <v>46131.0</v>
      </c>
    </row>
    <row r="8" ht="57.75" customHeight="1">
      <c r="A8" s="1"/>
      <c r="B8" s="21"/>
      <c r="C8" s="21"/>
      <c r="D8" s="21"/>
      <c r="E8" s="21"/>
      <c r="F8" s="21"/>
      <c r="G8" s="22"/>
      <c r="H8" s="1"/>
    </row>
    <row r="9" ht="19.5" customHeight="1">
      <c r="A9" s="1"/>
      <c r="B9" s="24">
        <f t="array" ref="B9:H9">GünlerVeHaftalar+DATE(TakvimYılı,4,1)-WEEKDAY(DATE(TakvimYılı,4,1),(HaftaBaşlangıcı="Pazartesi")+1)+22</f>
        <v>46132</v>
      </c>
      <c r="C9" s="24">
        <v>46133.0</v>
      </c>
      <c r="D9" s="24">
        <v>46134.0</v>
      </c>
      <c r="E9" s="24">
        <v>46135.0</v>
      </c>
      <c r="F9" s="24">
        <v>46136.0</v>
      </c>
      <c r="G9" s="24">
        <v>46137.0</v>
      </c>
      <c r="H9" s="16">
        <v>46138.0</v>
      </c>
    </row>
    <row r="10" ht="57.75" customHeight="1">
      <c r="A10" s="1"/>
      <c r="B10" s="21"/>
      <c r="C10" s="21"/>
      <c r="D10" s="21"/>
      <c r="E10" s="21"/>
      <c r="F10" s="21"/>
      <c r="G10" s="22"/>
      <c r="H10" s="18"/>
    </row>
    <row r="11" ht="19.5" customHeight="1">
      <c r="A11" s="1"/>
      <c r="B11" s="24">
        <f t="array" ref="B11:H11">GünlerVeHaftalar+DATE(TakvimYılı,4,1)-WEEKDAY(DATE(TakvimYılı,4,1),(HaftaBaşlangıcı="Pazartesi")+1)+29</f>
        <v>46139</v>
      </c>
      <c r="C11" s="24">
        <v>46140.0</v>
      </c>
      <c r="D11" s="24">
        <v>46141.0</v>
      </c>
      <c r="E11" s="24">
        <v>46142.0</v>
      </c>
      <c r="F11" s="24">
        <v>46143.0</v>
      </c>
      <c r="G11" s="24">
        <v>46144.0</v>
      </c>
      <c r="H11" s="12">
        <v>46145.0</v>
      </c>
    </row>
    <row r="12" ht="57.75" customHeight="1">
      <c r="A12" s="1"/>
      <c r="B12" s="21"/>
      <c r="C12" s="21"/>
      <c r="D12" s="21"/>
      <c r="E12" s="21"/>
      <c r="F12" s="21"/>
      <c r="G12" s="22"/>
      <c r="H12" s="1"/>
    </row>
    <row r="13" ht="19.5" customHeight="1">
      <c r="A13" s="1"/>
      <c r="B13" s="16">
        <f t="array" ref="B13:C13">GünlerVeHaftalar+DATE(TakvimYılı,4,1)-WEEKDAY(DATE(TakvimYılı,4,1),(HaftaBaşlangıcı="Pazartesi")+1)+36</f>
        <v>46146</v>
      </c>
      <c r="C13" s="16">
        <v>46147.0</v>
      </c>
      <c r="D13" s="25" t="s">
        <v>4</v>
      </c>
      <c r="E13" s="26"/>
      <c r="F13" s="27"/>
      <c r="G13" s="27"/>
      <c r="H13" s="28"/>
    </row>
    <row r="14" ht="57.7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1E0A3"/>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s>
  <sheetData>
    <row r="1" ht="59.25" customHeight="1">
      <c r="A1" s="1"/>
      <c r="B1" s="3" t="str">
        <f>"MAY "&amp;TakvimYılı</f>
        <v>MAY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GünlerVeHaftalar+DATE(TakvimYılı,5,1)-WEEKDAY(DATE(TakvimYılı,5,1),(HaftaBaşlangıcı="Pazartesi")+1)+1</f>
        <v>46139</v>
      </c>
      <c r="C3" s="12">
        <v>46140.0</v>
      </c>
      <c r="D3" s="12">
        <v>46141.0</v>
      </c>
      <c r="E3" s="12">
        <v>46142.0</v>
      </c>
      <c r="F3" s="12">
        <v>46143.0</v>
      </c>
      <c r="G3" s="12">
        <v>46144.0</v>
      </c>
      <c r="H3" s="12">
        <v>46145.0</v>
      </c>
    </row>
    <row r="4" ht="57.75" customHeight="1">
      <c r="A4" s="1"/>
      <c r="B4" s="21"/>
      <c r="C4" s="21"/>
      <c r="D4" s="21"/>
      <c r="E4" s="21"/>
      <c r="F4" s="21"/>
      <c r="G4" s="1"/>
      <c r="H4" s="1"/>
    </row>
    <row r="5" ht="19.5" customHeight="1">
      <c r="A5" s="1"/>
      <c r="B5" s="24">
        <f t="array" ref="B5:H5">GünlerVeHaftalar+DATE(TakvimYılı,5,1)-WEEKDAY(DATE(TakvimYılı,5,1),(HaftaBaşlangıcı="Pazartesi")+1)+8</f>
        <v>46146</v>
      </c>
      <c r="C5" s="24">
        <v>46147.0</v>
      </c>
      <c r="D5" s="24">
        <v>46148.0</v>
      </c>
      <c r="E5" s="24">
        <v>46149.0</v>
      </c>
      <c r="F5" s="24">
        <v>46150.0</v>
      </c>
      <c r="G5" s="16">
        <v>46151.0</v>
      </c>
      <c r="H5" s="16">
        <v>46152.0</v>
      </c>
    </row>
    <row r="6" ht="57.75" customHeight="1">
      <c r="A6" s="1"/>
      <c r="B6" s="21"/>
      <c r="C6" s="21"/>
      <c r="D6" s="21"/>
      <c r="E6" s="21"/>
      <c r="F6" s="21"/>
      <c r="G6" s="18"/>
      <c r="H6" s="18"/>
    </row>
    <row r="7" ht="19.5" customHeight="1">
      <c r="A7" s="1"/>
      <c r="B7" s="24">
        <f t="array" ref="B7:H7">GünlerVeHaftalar+DATE(TakvimYılı,5,1)-WEEKDAY(DATE(TakvimYılı,5,1),(HaftaBaşlangıcı="Pazartesi")+1)+15</f>
        <v>46153</v>
      </c>
      <c r="C7" s="24">
        <v>46154.0</v>
      </c>
      <c r="D7" s="24">
        <v>46155.0</v>
      </c>
      <c r="E7" s="24">
        <v>46156.0</v>
      </c>
      <c r="F7" s="24">
        <v>46157.0</v>
      </c>
      <c r="G7" s="12">
        <v>46158.0</v>
      </c>
      <c r="H7" s="12">
        <v>46159.0</v>
      </c>
    </row>
    <row r="8" ht="57.75" customHeight="1">
      <c r="A8" s="1"/>
      <c r="B8" s="21"/>
      <c r="C8" s="21"/>
      <c r="D8" s="21"/>
      <c r="E8" s="21"/>
      <c r="F8" s="21"/>
      <c r="G8" s="1"/>
      <c r="H8" s="1"/>
    </row>
    <row r="9" ht="19.5" customHeight="1">
      <c r="A9" s="1"/>
      <c r="B9" s="24">
        <f t="array" ref="B9:H9">GünlerVeHaftalar+DATE(TakvimYılı,5,1)-WEEKDAY(DATE(TakvimYılı,5,1),(HaftaBaşlangıcı="Pazartesi")+1)+22</f>
        <v>46160</v>
      </c>
      <c r="C9" s="24">
        <v>46161.0</v>
      </c>
      <c r="D9" s="24">
        <v>46162.0</v>
      </c>
      <c r="E9" s="24">
        <v>46163.0</v>
      </c>
      <c r="F9" s="24">
        <v>46164.0</v>
      </c>
      <c r="G9" s="16">
        <v>46165.0</v>
      </c>
      <c r="H9" s="16">
        <v>46166.0</v>
      </c>
    </row>
    <row r="10" ht="57.75" customHeight="1">
      <c r="A10" s="1"/>
      <c r="B10" s="21"/>
      <c r="C10" s="21"/>
      <c r="D10" s="21"/>
      <c r="E10" s="21"/>
      <c r="F10" s="21"/>
      <c r="G10" s="18"/>
      <c r="H10" s="18"/>
    </row>
    <row r="11" ht="19.5" customHeight="1">
      <c r="A11" s="1"/>
      <c r="B11" s="24">
        <f t="array" ref="B11:H11">GünlerVeHaftalar+DATE(TakvimYılı,5,1)-WEEKDAY(DATE(TakvimYılı,5,1),(HaftaBaşlangıcı="Pazartesi")+1)+29</f>
        <v>46167</v>
      </c>
      <c r="C11" s="24">
        <v>46168.0</v>
      </c>
      <c r="D11" s="24">
        <v>46169.0</v>
      </c>
      <c r="E11" s="24">
        <v>46170.0</v>
      </c>
      <c r="F11" s="24">
        <v>46171.0</v>
      </c>
      <c r="G11" s="12">
        <v>46172.0</v>
      </c>
      <c r="H11" s="12">
        <v>46173.0</v>
      </c>
    </row>
    <row r="12" ht="57.75" customHeight="1">
      <c r="A12" s="1"/>
      <c r="B12" s="21"/>
      <c r="C12" s="21"/>
      <c r="D12" s="21"/>
      <c r="E12" s="21"/>
      <c r="F12" s="21"/>
      <c r="G12" s="1"/>
      <c r="H12" s="1"/>
    </row>
    <row r="13" ht="19.5" customHeight="1">
      <c r="A13" s="1"/>
      <c r="B13" s="16">
        <f t="array" ref="B13:C13">GünlerVeHaftalar+DATE(TakvimYılı,5,1)-WEEKDAY(DATE(TakvimYılı,5,1),(HaftaBaşlangıcı="Pazartesi")+1)+36</f>
        <v>46174</v>
      </c>
      <c r="C13" s="16">
        <v>46175.0</v>
      </c>
      <c r="D13" s="25" t="s">
        <v>4</v>
      </c>
      <c r="E13" s="26"/>
      <c r="F13" s="27"/>
      <c r="G13" s="27"/>
      <c r="H13" s="28"/>
    </row>
    <row r="14" ht="7.5" customHeight="1">
      <c r="A14" s="1"/>
      <c r="B14" s="18"/>
      <c r="C14" s="18"/>
      <c r="D14" s="29"/>
      <c r="E14" s="35"/>
      <c r="H14" s="36"/>
    </row>
    <row r="15" hidden="1">
      <c r="E15" s="30"/>
      <c r="F15" s="31"/>
      <c r="G15" s="31"/>
      <c r="H15" s="32"/>
    </row>
    <row r="16">
      <c r="E16" s="18"/>
      <c r="F16" s="18"/>
      <c r="G16" s="18"/>
      <c r="H16" s="18"/>
    </row>
    <row r="17">
      <c r="E17" s="1"/>
      <c r="F17" s="1"/>
      <c r="G17" s="1"/>
      <c r="H17"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5"/>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0EFD1"/>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 customWidth="1" min="9" max="26" width="8.75"/>
  </cols>
  <sheetData>
    <row r="1" ht="59.25" customHeight="1">
      <c r="A1" s="1"/>
      <c r="B1" s="3" t="str">
        <f>"JUNE "&amp;TakvimYılı</f>
        <v>JUNE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GünlerVeHaftalar+DATE(TakvimYılı,6,1)-WEEKDAY(DATE(TakvimYılı,6,1),(HaftaBaşlangıcı="Pazartesi")+1)+1</f>
        <v>46174</v>
      </c>
      <c r="C3" s="12">
        <v>46175.0</v>
      </c>
      <c r="D3" s="12">
        <v>46176.0</v>
      </c>
      <c r="E3" s="12">
        <v>46177.0</v>
      </c>
      <c r="F3" s="12">
        <v>46178.0</v>
      </c>
      <c r="G3" s="12">
        <v>46179.0</v>
      </c>
      <c r="H3" s="12">
        <v>46180.0</v>
      </c>
    </row>
    <row r="4" ht="57.75" customHeight="1">
      <c r="A4" s="1"/>
      <c r="B4" s="1"/>
      <c r="C4" s="1"/>
      <c r="D4" s="1"/>
      <c r="E4" s="1"/>
      <c r="F4" s="1"/>
      <c r="G4" s="1"/>
      <c r="H4" s="1"/>
    </row>
    <row r="5" ht="19.5" customHeight="1">
      <c r="A5" s="1"/>
      <c r="B5" s="16">
        <f t="array" ref="B5:H5">GünlerVeHaftalar+DATE(TakvimYılı,6,1)-WEEKDAY(DATE(TakvimYılı,6,1),(HaftaBaşlangıcı="Pazartesi")+1)+8</f>
        <v>46181</v>
      </c>
      <c r="C5" s="16">
        <v>46182.0</v>
      </c>
      <c r="D5" s="16">
        <v>46183.0</v>
      </c>
      <c r="E5" s="16">
        <v>46184.0</v>
      </c>
      <c r="F5" s="16">
        <v>46185.0</v>
      </c>
      <c r="G5" s="16">
        <v>46186.0</v>
      </c>
      <c r="H5" s="16">
        <v>46187.0</v>
      </c>
    </row>
    <row r="6" ht="57.75" customHeight="1">
      <c r="A6" s="1"/>
      <c r="B6" s="21"/>
      <c r="C6" s="21"/>
      <c r="D6" s="21"/>
      <c r="E6" s="21"/>
      <c r="F6" s="21"/>
      <c r="G6" s="21"/>
      <c r="H6" s="18"/>
    </row>
    <row r="7" ht="19.5" customHeight="1">
      <c r="A7" s="1"/>
      <c r="B7" s="24">
        <f t="array" ref="B7:H7">GünlerVeHaftalar+DATE(TakvimYılı,6,1)-WEEKDAY(DATE(TakvimYılı,6,1),(HaftaBaşlangıcı="Pazartesi")+1)+15</f>
        <v>46188</v>
      </c>
      <c r="C7" s="24">
        <v>46189.0</v>
      </c>
      <c r="D7" s="24">
        <v>46190.0</v>
      </c>
      <c r="E7" s="24">
        <v>46191.0</v>
      </c>
      <c r="F7" s="24">
        <v>46192.0</v>
      </c>
      <c r="G7" s="24">
        <v>46193.0</v>
      </c>
      <c r="H7" s="12">
        <v>46194.0</v>
      </c>
    </row>
    <row r="8" ht="57.75" customHeight="1">
      <c r="A8" s="1"/>
      <c r="B8" s="21"/>
      <c r="C8" s="21"/>
      <c r="D8" s="21"/>
      <c r="E8" s="21"/>
      <c r="F8" s="21"/>
      <c r="G8" s="22"/>
      <c r="H8" s="1"/>
    </row>
    <row r="9" ht="19.5" customHeight="1">
      <c r="A9" s="1"/>
      <c r="B9" s="24">
        <f t="array" ref="B9:H9">GünlerVeHaftalar+DATE(TakvimYılı,6,1)-WEEKDAY(DATE(TakvimYılı,6,1),(HaftaBaşlangıcı="Pazartesi")+1)+22</f>
        <v>46195</v>
      </c>
      <c r="C9" s="24">
        <v>46196.0</v>
      </c>
      <c r="D9" s="24">
        <v>46197.0</v>
      </c>
      <c r="E9" s="24">
        <v>46198.0</v>
      </c>
      <c r="F9" s="24">
        <v>46199.0</v>
      </c>
      <c r="G9" s="24">
        <v>46200.0</v>
      </c>
      <c r="H9" s="16">
        <v>46201.0</v>
      </c>
    </row>
    <row r="10" ht="57.75" customHeight="1">
      <c r="A10" s="1"/>
      <c r="B10" s="21"/>
      <c r="C10" s="21"/>
      <c r="D10" s="21"/>
      <c r="E10" s="21"/>
      <c r="F10" s="22"/>
      <c r="G10" s="22"/>
      <c r="H10" s="18"/>
    </row>
    <row r="11" ht="19.5" customHeight="1">
      <c r="A11" s="1"/>
      <c r="B11" s="24">
        <f t="array" ref="B11:H11">GünlerVeHaftalar+DATE(TakvimYılı,6,1)-WEEKDAY(DATE(TakvimYılı,6,1),(HaftaBaşlangıcı="Pazartesi")+1)+29</f>
        <v>46202</v>
      </c>
      <c r="C11" s="24">
        <v>46203.0</v>
      </c>
      <c r="D11" s="24">
        <v>46204.0</v>
      </c>
      <c r="E11" s="24">
        <v>46205.0</v>
      </c>
      <c r="F11" s="24">
        <v>46206.0</v>
      </c>
      <c r="G11" s="24">
        <v>46207.0</v>
      </c>
      <c r="H11" s="12">
        <v>46208.0</v>
      </c>
    </row>
    <row r="12" ht="57.75" customHeight="1">
      <c r="A12" s="1"/>
      <c r="F12" s="23"/>
      <c r="G12" s="1"/>
      <c r="H12" s="1"/>
    </row>
    <row r="13" ht="19.5" customHeight="1">
      <c r="A13" s="1"/>
      <c r="B13" s="16">
        <f t="array" ref="B13:C13">GünlerVeHaftalar+DATE(TakvimYılı,6,1)-WEEKDAY(DATE(TakvimYılı,6,1),(HaftaBaşlangıcı="Pazartesi")+1)+36</f>
        <v>46209</v>
      </c>
      <c r="C13" s="16">
        <v>46210.0</v>
      </c>
      <c r="D13" s="25" t="s">
        <v>4</v>
      </c>
      <c r="E13" s="26"/>
      <c r="F13" s="27"/>
      <c r="G13" s="27"/>
      <c r="H13" s="28"/>
    </row>
    <row r="14" ht="6.0" customHeight="1">
      <c r="A14" s="1"/>
      <c r="B14" s="16"/>
      <c r="C14" s="16"/>
      <c r="D14" s="37"/>
      <c r="E14" s="35"/>
      <c r="H14" s="36"/>
      <c r="I14" s="1"/>
      <c r="J14" s="1"/>
      <c r="K14" s="1"/>
      <c r="L14" s="1"/>
      <c r="M14" s="1"/>
      <c r="N14" s="1"/>
      <c r="O14" s="1"/>
      <c r="P14" s="1"/>
      <c r="Q14" s="1"/>
      <c r="R14" s="1"/>
      <c r="S14" s="1"/>
      <c r="T14" s="1"/>
      <c r="U14" s="1"/>
      <c r="V14" s="1"/>
      <c r="W14" s="1"/>
      <c r="X14" s="1"/>
      <c r="Y14" s="1"/>
      <c r="Z14" s="1"/>
    </row>
    <row r="15" ht="8.25" customHeight="1">
      <c r="A15" s="1"/>
      <c r="B15" s="18"/>
      <c r="C15" s="18"/>
      <c r="D15" s="29"/>
      <c r="E15" s="30"/>
      <c r="F15" s="31"/>
      <c r="G15" s="31"/>
      <c r="H15" s="32"/>
    </row>
    <row r="16" ht="18.75" customHeight="1">
      <c r="A16" s="1"/>
      <c r="B16" s="18"/>
      <c r="C16" s="18"/>
      <c r="D16" s="38"/>
      <c r="E16" s="18"/>
      <c r="F16" s="18"/>
      <c r="G16" s="18"/>
      <c r="H16" s="18"/>
      <c r="I16" s="1"/>
      <c r="J16" s="1"/>
      <c r="K16" s="1"/>
      <c r="L16" s="1"/>
      <c r="M16" s="1"/>
      <c r="N16" s="1"/>
      <c r="O16" s="1"/>
      <c r="P16" s="1"/>
      <c r="Q16" s="1"/>
      <c r="R16" s="1"/>
      <c r="S16" s="1"/>
      <c r="T16" s="1"/>
      <c r="U16" s="1"/>
      <c r="V16" s="1"/>
      <c r="W16" s="1"/>
      <c r="X16" s="1"/>
      <c r="Y16" s="1"/>
      <c r="Z16" s="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5"/>
    <mergeCell ref="E13:H15"/>
  </mergeCells>
  <conditionalFormatting sqref="B3:G3">
    <cfRule type="expression" dxfId="0" priority="1">
      <formula>DAY(B3)&gt;8</formula>
    </cfRule>
  </conditionalFormatting>
  <conditionalFormatting sqref="B11:H11 B13:C14">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6F6F1"/>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s>
  <sheetData>
    <row r="1" ht="59.25" customHeight="1">
      <c r="A1" s="1"/>
      <c r="B1" s="3" t="str">
        <f>"JULY "&amp;TakvimYılı</f>
        <v>JULY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GünlerVeHaftalar+DATE(TakvimYılı,7,1)-WEEKDAY(DATE(TakvimYılı,7,1),(HaftaBaşlangıcı="Pazartesi")+1)+1</f>
        <v>46202</v>
      </c>
      <c r="C3" s="12">
        <v>46203.0</v>
      </c>
      <c r="D3" s="12">
        <v>46204.0</v>
      </c>
      <c r="E3" s="12">
        <v>46205.0</v>
      </c>
      <c r="F3" s="12">
        <v>46206.0</v>
      </c>
      <c r="G3" s="12">
        <v>46207.0</v>
      </c>
      <c r="H3" s="12">
        <v>46208.0</v>
      </c>
    </row>
    <row r="4" ht="57.75" customHeight="1">
      <c r="A4" s="1"/>
      <c r="B4" s="1"/>
      <c r="C4" s="1"/>
      <c r="D4" s="1"/>
      <c r="E4" s="1"/>
      <c r="F4" s="1"/>
      <c r="G4" s="1"/>
      <c r="H4" s="1"/>
    </row>
    <row r="5" ht="19.5" customHeight="1">
      <c r="A5" s="1"/>
      <c r="B5" s="16">
        <f t="array" ref="B5:H5">GünlerVeHaftalar+DATE(TakvimYılı,7,1)-WEEKDAY(DATE(TakvimYılı,7,1),(HaftaBaşlangıcı="Pazartesi")+1)+8</f>
        <v>46209</v>
      </c>
      <c r="C5" s="16">
        <v>46210.0</v>
      </c>
      <c r="D5" s="16">
        <v>46211.0</v>
      </c>
      <c r="E5" s="16">
        <v>46212.0</v>
      </c>
      <c r="F5" s="16">
        <v>46213.0</v>
      </c>
      <c r="G5" s="16">
        <v>46214.0</v>
      </c>
      <c r="H5" s="16">
        <v>46215.0</v>
      </c>
    </row>
    <row r="6" ht="57.75" customHeight="1">
      <c r="A6" s="1"/>
      <c r="B6" s="18"/>
      <c r="C6" s="18"/>
      <c r="D6" s="18"/>
      <c r="E6" s="18"/>
      <c r="F6" s="18"/>
      <c r="G6" s="18"/>
      <c r="H6" s="18"/>
    </row>
    <row r="7" ht="19.5" customHeight="1">
      <c r="A7" s="1"/>
      <c r="B7" s="12">
        <f t="array" ref="B7:H7">GünlerVeHaftalar+DATE(TakvimYılı,7,1)-WEEKDAY(DATE(TakvimYılı,7,1),(HaftaBaşlangıcı="Pazartesi")+1)+15</f>
        <v>46216</v>
      </c>
      <c r="C7" s="12">
        <v>46217.0</v>
      </c>
      <c r="D7" s="12">
        <v>46218.0</v>
      </c>
      <c r="E7" s="12">
        <v>46219.0</v>
      </c>
      <c r="F7" s="12">
        <v>46220.0</v>
      </c>
      <c r="G7" s="12">
        <v>46221.0</v>
      </c>
      <c r="H7" s="12">
        <v>46222.0</v>
      </c>
    </row>
    <row r="8" ht="57.75" customHeight="1">
      <c r="A8" s="1"/>
      <c r="B8" s="1"/>
      <c r="C8" s="1"/>
      <c r="D8" s="1"/>
      <c r="E8" s="1"/>
      <c r="F8" s="1"/>
      <c r="G8" s="1"/>
      <c r="H8" s="1"/>
    </row>
    <row r="9" ht="19.5" customHeight="1">
      <c r="A9" s="1"/>
      <c r="B9" s="16">
        <f t="array" ref="B9:H9">GünlerVeHaftalar+DATE(TakvimYılı,7,1)-WEEKDAY(DATE(TakvimYılı,7,1),(HaftaBaşlangıcı="Pazartesi")+1)+22</f>
        <v>46223</v>
      </c>
      <c r="C9" s="16">
        <v>46224.0</v>
      </c>
      <c r="D9" s="16">
        <v>46225.0</v>
      </c>
      <c r="E9" s="16">
        <v>46226.0</v>
      </c>
      <c r="F9" s="16">
        <v>46227.0</v>
      </c>
      <c r="G9" s="16">
        <v>46228.0</v>
      </c>
      <c r="H9" s="16">
        <v>46229.0</v>
      </c>
    </row>
    <row r="10" ht="57.75" customHeight="1">
      <c r="A10" s="1"/>
      <c r="B10" s="18"/>
      <c r="C10" s="18"/>
      <c r="D10" s="18"/>
      <c r="E10" s="18"/>
      <c r="F10" s="18"/>
      <c r="G10" s="18"/>
      <c r="H10" s="18"/>
    </row>
    <row r="11" ht="19.5" customHeight="1">
      <c r="A11" s="1"/>
      <c r="B11" s="12">
        <f t="array" ref="B11:H11">GünlerVeHaftalar+DATE(TakvimYılı,7,1)-WEEKDAY(DATE(TakvimYılı,7,1),(HaftaBaşlangıcı="Pazartesi")+1)+29</f>
        <v>46230</v>
      </c>
      <c r="C11" s="12">
        <v>46231.0</v>
      </c>
      <c r="D11" s="12">
        <v>46232.0</v>
      </c>
      <c r="E11" s="12">
        <v>46233.0</v>
      </c>
      <c r="F11" s="12">
        <v>46234.0</v>
      </c>
      <c r="G11" s="12">
        <v>46235.0</v>
      </c>
      <c r="H11" s="12">
        <v>46236.0</v>
      </c>
    </row>
    <row r="12" ht="57.75" customHeight="1">
      <c r="A12" s="1"/>
      <c r="B12" s="1"/>
      <c r="C12" s="1"/>
      <c r="D12" s="1"/>
      <c r="E12" s="1"/>
      <c r="F12" s="1"/>
      <c r="G12" s="1"/>
      <c r="H12" s="1"/>
    </row>
    <row r="13" ht="19.5" customHeight="1">
      <c r="A13" s="1"/>
      <c r="B13" s="16">
        <f t="array" ref="B13:C13">GünlerVeHaftalar+DATE(TakvimYılı,7,1)-WEEKDAY(DATE(TakvimYılı,7,1),(HaftaBaşlangıcı="Pazartesi")+1)+36</f>
        <v>46237</v>
      </c>
      <c r="C13" s="16">
        <v>46238.0</v>
      </c>
      <c r="D13" s="25" t="s">
        <v>4</v>
      </c>
      <c r="E13" s="26"/>
      <c r="F13" s="27"/>
      <c r="G13" s="27"/>
      <c r="H13" s="28"/>
    </row>
    <row r="14" ht="57.7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2E2D3"/>
    <pageSetUpPr fitToPage="1"/>
  </sheetPr>
  <sheetViews>
    <sheetView showGridLines="0" workbookViewId="0"/>
  </sheetViews>
  <sheetFormatPr customHeight="1" defaultColWidth="12.63" defaultRowHeight="15.0"/>
  <cols>
    <col customWidth="1" min="1" max="1" width="2.63"/>
    <col customWidth="1" min="2" max="2" width="18.25"/>
    <col customWidth="1" min="3" max="8" width="17.63"/>
  </cols>
  <sheetData>
    <row r="1" ht="59.25" customHeight="1">
      <c r="A1" s="1"/>
      <c r="B1" s="3" t="str">
        <f>"AUGUST "&amp;TakvimYılı</f>
        <v>AUGUST 2026</v>
      </c>
      <c r="C1" s="3"/>
      <c r="D1" s="3"/>
      <c r="E1" s="4"/>
      <c r="F1" s="4"/>
      <c r="G1" s="4"/>
      <c r="H1" s="7"/>
    </row>
    <row r="2" ht="21.75" customHeight="1">
      <c r="A2" s="1"/>
      <c r="B2" s="8" t="str">
        <f>IF(HaftaBaşlangıcı="PAZAR", "PAZAR","PAZARTESİ")</f>
        <v>PAZARTESİ</v>
      </c>
      <c r="C2" s="8" t="str">
        <f t="shared" ref="C2:H2" si="1">UPPER(TEXT(C3,"gggg"))</f>
        <v>GGGG</v>
      </c>
      <c r="D2" s="8" t="str">
        <f t="shared" si="1"/>
        <v>GGGG</v>
      </c>
      <c r="E2" s="8" t="str">
        <f t="shared" si="1"/>
        <v>GGGG</v>
      </c>
      <c r="F2" s="8" t="str">
        <f t="shared" si="1"/>
        <v>GGGG</v>
      </c>
      <c r="G2" s="8" t="str">
        <f t="shared" si="1"/>
        <v>GGGG</v>
      </c>
      <c r="H2" s="8" t="str">
        <f t="shared" si="1"/>
        <v>GGGG</v>
      </c>
    </row>
    <row r="3" ht="19.5" customHeight="1">
      <c r="A3" s="1"/>
      <c r="B3" s="12">
        <f t="array" ref="B3:H3">GünlerVeHaftalar+DATE(TakvimYılı,8,1)-WEEKDAY(DATE(TakvimYılı,8,1),(HaftaBaşlangıcı="Pazartesi")+1)+1</f>
        <v>46230</v>
      </c>
      <c r="C3" s="12">
        <v>46231.0</v>
      </c>
      <c r="D3" s="12">
        <v>46232.0</v>
      </c>
      <c r="E3" s="12">
        <v>46233.0</v>
      </c>
      <c r="F3" s="12">
        <v>46234.0</v>
      </c>
      <c r="G3" s="12">
        <v>46235.0</v>
      </c>
      <c r="H3" s="12">
        <v>46236.0</v>
      </c>
    </row>
    <row r="4" ht="57.75" customHeight="1">
      <c r="A4" s="1"/>
      <c r="B4" s="1"/>
      <c r="C4" s="1"/>
      <c r="D4" s="1"/>
      <c r="E4" s="1"/>
      <c r="F4" s="1"/>
      <c r="G4" s="1"/>
      <c r="H4" s="1"/>
    </row>
    <row r="5" ht="19.5" customHeight="1">
      <c r="A5" s="1"/>
      <c r="B5" s="16">
        <f t="array" ref="B5:H5">GünlerVeHaftalar+DATE(TakvimYılı,8,1)-WEEKDAY(DATE(TakvimYılı,8,1),(HaftaBaşlangıcı="Pazartesi")+1)+8</f>
        <v>46237</v>
      </c>
      <c r="C5" s="16">
        <v>46238.0</v>
      </c>
      <c r="D5" s="16">
        <v>46239.0</v>
      </c>
      <c r="E5" s="16">
        <v>46240.0</v>
      </c>
      <c r="F5" s="16">
        <v>46241.0</v>
      </c>
      <c r="G5" s="16">
        <v>46242.0</v>
      </c>
      <c r="H5" s="16">
        <v>46243.0</v>
      </c>
    </row>
    <row r="6" ht="57.75" customHeight="1">
      <c r="A6" s="1"/>
      <c r="B6" s="18"/>
      <c r="C6" s="18"/>
      <c r="D6" s="18"/>
      <c r="E6" s="18"/>
      <c r="F6" s="18"/>
      <c r="G6" s="18"/>
      <c r="H6" s="18"/>
    </row>
    <row r="7" ht="19.5" customHeight="1">
      <c r="A7" s="1"/>
      <c r="B7" s="12">
        <f t="array" ref="B7:H7">GünlerVeHaftalar+DATE(TakvimYılı,8,1)-WEEKDAY(DATE(TakvimYılı,8,1),(HaftaBaşlangıcı="Pazartesi")+1)+15</f>
        <v>46244</v>
      </c>
      <c r="C7" s="12">
        <v>46245.0</v>
      </c>
      <c r="D7" s="12">
        <v>46246.0</v>
      </c>
      <c r="E7" s="12">
        <v>46247.0</v>
      </c>
      <c r="F7" s="12">
        <v>46248.0</v>
      </c>
      <c r="G7" s="12">
        <v>46249.0</v>
      </c>
      <c r="H7" s="12">
        <v>46250.0</v>
      </c>
    </row>
    <row r="8" ht="57.75" customHeight="1">
      <c r="A8" s="1"/>
      <c r="B8" s="1"/>
      <c r="C8" s="1"/>
      <c r="D8" s="1"/>
      <c r="E8" s="1"/>
      <c r="F8" s="1"/>
      <c r="G8" s="1"/>
      <c r="H8" s="1"/>
    </row>
    <row r="9" ht="19.5" customHeight="1">
      <c r="A9" s="1"/>
      <c r="B9" s="16">
        <f t="array" ref="B9:H9">GünlerVeHaftalar+DATE(TakvimYılı,8,1)-WEEKDAY(DATE(TakvimYılı,8,1),(HaftaBaşlangıcı="Pazartesi")+1)+22</f>
        <v>46251</v>
      </c>
      <c r="C9" s="16">
        <v>46252.0</v>
      </c>
      <c r="D9" s="16">
        <v>46253.0</v>
      </c>
      <c r="E9" s="16">
        <v>46254.0</v>
      </c>
      <c r="F9" s="16">
        <v>46255.0</v>
      </c>
      <c r="G9" s="16">
        <v>46256.0</v>
      </c>
      <c r="H9" s="16">
        <v>46257.0</v>
      </c>
    </row>
    <row r="10" ht="57.75" customHeight="1">
      <c r="A10" s="1"/>
      <c r="B10" s="18"/>
      <c r="C10" s="18"/>
      <c r="D10" s="18"/>
      <c r="E10" s="18"/>
      <c r="F10" s="18"/>
      <c r="G10" s="18"/>
      <c r="H10" s="18"/>
    </row>
    <row r="11" ht="19.5" customHeight="1">
      <c r="A11" s="1"/>
      <c r="B11" s="12">
        <f t="array" ref="B11:H11">GünlerVeHaftalar+DATE(TakvimYılı,8,1)-WEEKDAY(DATE(TakvimYılı,8,1),(HaftaBaşlangıcı="Pazartesi")+1)+29</f>
        <v>46258</v>
      </c>
      <c r="C11" s="12">
        <v>46259.0</v>
      </c>
      <c r="D11" s="12">
        <v>46260.0</v>
      </c>
      <c r="E11" s="12">
        <v>46261.0</v>
      </c>
      <c r="F11" s="12">
        <v>46262.0</v>
      </c>
      <c r="G11" s="12">
        <v>46263.0</v>
      </c>
      <c r="H11" s="12">
        <v>46264.0</v>
      </c>
    </row>
    <row r="12" ht="57.75" customHeight="1">
      <c r="A12" s="1"/>
      <c r="B12" s="1"/>
      <c r="C12" s="1"/>
      <c r="D12" s="1"/>
      <c r="E12" s="1"/>
      <c r="F12" s="1"/>
      <c r="G12" s="1"/>
      <c r="H12" s="1"/>
    </row>
    <row r="13" ht="19.5" customHeight="1">
      <c r="A13" s="1"/>
      <c r="B13" s="16">
        <f t="array" ref="B13:C13">GünlerVeHaftalar+DATE(TakvimYılı,8,1)-WEEKDAY(DATE(TakvimYılı,8,1),(HaftaBaşlangıcı="Pazartesi")+1)+36</f>
        <v>46265</v>
      </c>
      <c r="C13" s="16">
        <v>46266.0</v>
      </c>
      <c r="D13" s="25" t="s">
        <v>4</v>
      </c>
      <c r="E13" s="26"/>
      <c r="F13" s="27"/>
      <c r="G13" s="27"/>
      <c r="H13" s="28"/>
    </row>
    <row r="14" ht="57.7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6C6A6"/>
    <pageSetUpPr fitToPage="1"/>
  </sheetPr>
  <sheetViews>
    <sheetView showGridLines="0" workbookViewId="0"/>
  </sheetViews>
  <sheetFormatPr customHeight="1" defaultColWidth="12.63" defaultRowHeight="15.0"/>
  <cols>
    <col customWidth="1" min="1" max="1" width="13.0"/>
    <col customWidth="1" min="2" max="2" width="14.88"/>
    <col customWidth="1" min="3" max="3" width="14.63"/>
    <col customWidth="1" min="4" max="4" width="13.88"/>
    <col customWidth="1" min="5" max="6" width="17.63"/>
    <col customWidth="1" min="7" max="7" width="14.13"/>
    <col customWidth="1" min="8" max="8" width="12.63"/>
    <col customWidth="1" hidden="1" min="9" max="9" width="23.75"/>
    <col customWidth="1" min="10" max="10" width="12.0"/>
    <col customWidth="1" min="11" max="19" width="8.75"/>
  </cols>
  <sheetData>
    <row r="1" ht="59.25" customHeight="1">
      <c r="A1" s="1"/>
      <c r="B1" s="3" t="str">
        <f>"September "&amp;TakvimYılı</f>
        <v>September 2026</v>
      </c>
      <c r="C1" s="3"/>
      <c r="D1" s="3"/>
      <c r="E1" s="4"/>
      <c r="F1" s="4"/>
      <c r="G1" s="4"/>
      <c r="H1" s="7"/>
    </row>
    <row r="2" ht="21.75" customHeight="1">
      <c r="A2" s="1"/>
      <c r="B2" s="8" t="str">
        <f>IF(HaftaBaşlangıcı="PAZAR", "PAZAR","PAZARTESİ")</f>
        <v>PAZARTESİ</v>
      </c>
      <c r="C2" s="8" t="s">
        <v>5</v>
      </c>
      <c r="D2" s="8" t="s">
        <v>6</v>
      </c>
      <c r="E2" s="8" t="s">
        <v>7</v>
      </c>
      <c r="F2" s="8" t="s">
        <v>8</v>
      </c>
      <c r="G2" s="8" t="s">
        <v>9</v>
      </c>
      <c r="H2" s="8" t="s">
        <v>10</v>
      </c>
    </row>
    <row r="3" ht="19.5" customHeight="1">
      <c r="A3" s="1"/>
      <c r="B3" s="12">
        <f t="array" ref="B3:H3">GünlerVeHaftalar+DATE(TakvimYılı,9,1)-WEEKDAY(DATE(TakvimYılı,9,1),(HaftaBaşlangıcı="Pazartesi")+1)+1</f>
        <v>46265</v>
      </c>
      <c r="C3" s="12">
        <v>46266.0</v>
      </c>
      <c r="D3" s="12">
        <v>46267.0</v>
      </c>
      <c r="E3" s="12">
        <v>46268.0</v>
      </c>
      <c r="F3" s="12">
        <v>46269.0</v>
      </c>
      <c r="G3" s="12">
        <v>46270.0</v>
      </c>
      <c r="H3" s="12">
        <v>46271.0</v>
      </c>
    </row>
    <row r="4" ht="57.75" customHeight="1">
      <c r="A4" s="1"/>
      <c r="B4" s="1"/>
      <c r="C4" s="1"/>
      <c r="D4" s="1"/>
      <c r="E4" s="1"/>
      <c r="F4" s="1"/>
      <c r="G4" s="1"/>
      <c r="H4" s="1"/>
    </row>
    <row r="5" ht="19.5" customHeight="1">
      <c r="A5" s="1"/>
      <c r="B5" s="16">
        <f t="array" ref="B5:H5">GünlerVeHaftalar+DATE(TakvimYılı,9,1)-WEEKDAY(DATE(TakvimYılı,9,1),(HaftaBaşlangıcı="Pazartesi")+1)+8</f>
        <v>46272</v>
      </c>
      <c r="C5" s="16">
        <v>46273.0</v>
      </c>
      <c r="D5" s="16">
        <v>46274.0</v>
      </c>
      <c r="E5" s="16">
        <v>46275.0</v>
      </c>
      <c r="F5" s="16">
        <v>46276.0</v>
      </c>
      <c r="G5" s="16">
        <v>46277.0</v>
      </c>
      <c r="H5" s="16">
        <v>46278.0</v>
      </c>
    </row>
    <row r="6" ht="57.75" customHeight="1">
      <c r="A6" s="1"/>
      <c r="B6" s="18"/>
      <c r="C6" s="18"/>
      <c r="D6" s="18"/>
      <c r="E6" s="18"/>
      <c r="F6" s="18"/>
      <c r="G6" s="18"/>
      <c r="H6" s="18"/>
    </row>
    <row r="7" ht="19.5" customHeight="1">
      <c r="A7" s="1"/>
      <c r="B7" s="12">
        <f t="array" ref="B7:H7">GünlerVeHaftalar+DATE(TakvimYılı,9,1)-WEEKDAY(DATE(TakvimYılı,9,1),(HaftaBaşlangıcı="Pazartesi")+1)+15</f>
        <v>46279</v>
      </c>
      <c r="C7" s="12">
        <v>46280.0</v>
      </c>
      <c r="D7" s="12">
        <v>46281.0</v>
      </c>
      <c r="E7" s="12">
        <v>46282.0</v>
      </c>
      <c r="F7" s="12">
        <v>46283.0</v>
      </c>
      <c r="G7" s="12">
        <v>46284.0</v>
      </c>
      <c r="H7" s="12">
        <v>46285.0</v>
      </c>
      <c r="I7" s="39"/>
    </row>
    <row r="8" ht="87.75" customHeight="1">
      <c r="A8" s="1"/>
      <c r="C8" s="40" t="s">
        <v>11</v>
      </c>
      <c r="D8" s="40" t="s">
        <v>12</v>
      </c>
      <c r="E8" s="1"/>
      <c r="F8" s="1"/>
      <c r="G8" s="1"/>
      <c r="H8" s="1"/>
    </row>
    <row r="9" ht="19.5" customHeight="1">
      <c r="A9" s="1"/>
      <c r="B9" s="16">
        <f t="array" ref="B9:H9">GünlerVeHaftalar+DATE(TakvimYılı,9,1)-WEEKDAY(DATE(TakvimYılı,9,1),(HaftaBaşlangıcı="Pazartesi")+1)+22</f>
        <v>46286</v>
      </c>
      <c r="C9" s="16">
        <v>46287.0</v>
      </c>
      <c r="D9" s="16">
        <v>46288.0</v>
      </c>
      <c r="E9" s="16">
        <v>46289.0</v>
      </c>
      <c r="F9" s="16">
        <v>46290.0</v>
      </c>
      <c r="G9" s="16">
        <v>46291.0</v>
      </c>
      <c r="H9" s="16">
        <v>46292.0</v>
      </c>
      <c r="I9" s="41" t="s">
        <v>14</v>
      </c>
    </row>
    <row r="10" ht="158.25" customHeight="1">
      <c r="A10" s="1" t="s">
        <v>17</v>
      </c>
      <c r="B10" s="43" t="s">
        <v>18</v>
      </c>
      <c r="C10" s="43" t="s">
        <v>20</v>
      </c>
      <c r="D10" s="44" t="s">
        <v>21</v>
      </c>
      <c r="E10" s="45"/>
      <c r="F10" s="45"/>
      <c r="G10" s="18"/>
      <c r="H10" s="46"/>
    </row>
    <row r="11" ht="19.5" customHeight="1">
      <c r="A11" s="1"/>
      <c r="B11" s="12">
        <f t="array" ref="B11:H11">GünlerVeHaftalar+DATE(TakvimYılı,9,1)-WEEKDAY(DATE(TakvimYılı,9,1),(HaftaBaşlangıcı="Pazartesi")+1)+29</f>
        <v>46293</v>
      </c>
      <c r="C11" s="12">
        <v>46294.0</v>
      </c>
      <c r="D11" s="12">
        <v>46295.0</v>
      </c>
      <c r="E11" s="12">
        <v>46296.0</v>
      </c>
      <c r="F11" s="12">
        <v>46297.0</v>
      </c>
      <c r="G11" s="12">
        <v>46298.0</v>
      </c>
      <c r="H11" s="12">
        <v>46299.0</v>
      </c>
      <c r="I11" s="41" t="s">
        <v>31</v>
      </c>
    </row>
    <row r="12" ht="143.25" customHeight="1">
      <c r="A12" s="1" t="s">
        <v>33</v>
      </c>
      <c r="B12" s="51"/>
      <c r="C12" s="1"/>
      <c r="D12" s="1"/>
      <c r="E12" s="1"/>
      <c r="F12" s="1"/>
      <c r="G12" s="1"/>
      <c r="H12" s="1"/>
    </row>
    <row r="13" ht="19.5" customHeight="1">
      <c r="A13" s="1"/>
      <c r="B13" s="16">
        <f t="array" ref="B13:C13">GünlerVeHaftalar+DATE(TakvimYılı,9,1)-WEEKDAY(DATE(TakvimYılı,9,1),(HaftaBaşlangıcı="Pazartesi")+1)+36</f>
        <v>46300</v>
      </c>
      <c r="C13" s="16">
        <v>46301.0</v>
      </c>
      <c r="D13" s="25" t="s">
        <v>38</v>
      </c>
      <c r="E13" s="58" t="s">
        <v>44</v>
      </c>
      <c r="F13" s="27"/>
      <c r="G13" s="27"/>
      <c r="H13" s="28"/>
    </row>
    <row r="14" ht="153.7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I7:S8"/>
    <mergeCell ref="I9:S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4945F"/>
    <pageSetUpPr fitToPage="1"/>
  </sheetPr>
  <sheetViews>
    <sheetView showGridLines="0" workbookViewId="0"/>
  </sheetViews>
  <sheetFormatPr customHeight="1" defaultColWidth="12.63" defaultRowHeight="15.0"/>
  <cols>
    <col customWidth="1" min="1" max="1" width="12.25"/>
    <col customWidth="1" min="2" max="2" width="18.25"/>
    <col customWidth="1" min="3" max="3" width="15.38"/>
    <col customWidth="1" min="4" max="4" width="13.75"/>
    <col customWidth="1" min="5" max="5" width="15.63"/>
    <col customWidth="1" min="6" max="6" width="17.63"/>
    <col customWidth="1" min="7" max="7" width="12.75"/>
    <col customWidth="1" min="8" max="8" width="11.5"/>
    <col customWidth="1" min="9" max="9" width="2.63"/>
    <col customWidth="1" min="10" max="19" width="8.75"/>
  </cols>
  <sheetData>
    <row r="1" ht="59.25" customHeight="1">
      <c r="A1" s="1"/>
      <c r="B1" s="3" t="str">
        <f>"October "&amp;TakvimYılı</f>
        <v>October 2026</v>
      </c>
      <c r="C1" s="3"/>
      <c r="D1" s="3"/>
      <c r="E1" s="4"/>
      <c r="F1" s="4"/>
      <c r="G1" s="4"/>
      <c r="H1" s="7"/>
    </row>
    <row r="2" ht="21.75" customHeight="1">
      <c r="A2" s="1"/>
      <c r="B2" s="8" t="str">
        <f>IF(HaftaBaşlangıcı="PAZAR", "PAZAR","PAZARTESİ")</f>
        <v>PAZARTESİ</v>
      </c>
      <c r="C2" s="8" t="s">
        <v>5</v>
      </c>
      <c r="D2" s="8" t="s">
        <v>6</v>
      </c>
      <c r="E2" s="8" t="s">
        <v>7</v>
      </c>
      <c r="F2" s="8" t="s">
        <v>8</v>
      </c>
      <c r="G2" s="8" t="s">
        <v>9</v>
      </c>
      <c r="H2" s="8" t="s">
        <v>10</v>
      </c>
    </row>
    <row r="3" ht="19.5" customHeight="1">
      <c r="A3" s="1"/>
      <c r="B3" s="12">
        <f t="array" ref="B3:H3">GünlerVeHaftalar+DATE(TakvimYılı,10,1)-WEEKDAY(DATE(TakvimYılı,10,1),(HaftaBaşlangıcı="Pazartesi")+1)+1</f>
        <v>46293</v>
      </c>
      <c r="C3" s="12">
        <v>46294.0</v>
      </c>
      <c r="D3" s="12">
        <v>46295.0</v>
      </c>
      <c r="E3" s="12">
        <v>46296.0</v>
      </c>
      <c r="F3" s="12">
        <v>46297.0</v>
      </c>
      <c r="G3" s="12">
        <v>46298.0</v>
      </c>
      <c r="H3" s="12">
        <v>46299.0</v>
      </c>
    </row>
    <row r="4" ht="57.75" customHeight="1">
      <c r="A4" s="1"/>
      <c r="B4" s="1"/>
      <c r="C4" s="1"/>
      <c r="D4" s="1"/>
      <c r="E4" s="1"/>
      <c r="F4" s="1"/>
      <c r="G4" s="1"/>
      <c r="H4" s="1"/>
    </row>
    <row r="5" ht="19.5" customHeight="1">
      <c r="A5" s="1"/>
      <c r="B5" s="16">
        <f t="array" ref="B5:H5">GünlerVeHaftalar+DATE(TakvimYılı,10,1)-WEEKDAY(DATE(TakvimYılı,10,1),(HaftaBaşlangıcı="Pazartesi")+1)+8</f>
        <v>46300</v>
      </c>
      <c r="C5" s="16">
        <v>46301.0</v>
      </c>
      <c r="D5" s="16">
        <v>46302.0</v>
      </c>
      <c r="E5" s="16">
        <v>46303.0</v>
      </c>
      <c r="F5" s="16">
        <v>46304.0</v>
      </c>
      <c r="G5" s="16">
        <v>46305.0</v>
      </c>
      <c r="H5" s="16">
        <v>46306.0</v>
      </c>
      <c r="I5" s="42" t="s">
        <v>15</v>
      </c>
    </row>
    <row r="6" ht="144.75" customHeight="1">
      <c r="A6" s="1" t="s">
        <v>19</v>
      </c>
      <c r="B6" s="18"/>
      <c r="C6" s="18"/>
      <c r="D6" s="18"/>
      <c r="E6" s="18"/>
      <c r="F6" s="18"/>
      <c r="G6" s="18"/>
      <c r="H6" s="18"/>
    </row>
    <row r="7" ht="19.5" customHeight="1">
      <c r="A7" s="1"/>
      <c r="B7" s="12">
        <f t="array" ref="B7:H7">GünlerVeHaftalar+DATE(TakvimYılı,10,1)-WEEKDAY(DATE(TakvimYılı,10,1),(HaftaBaşlangıcı="Pazartesi")+1)+15</f>
        <v>46307</v>
      </c>
      <c r="C7" s="12">
        <v>46308.0</v>
      </c>
      <c r="D7" s="12">
        <v>46309.0</v>
      </c>
      <c r="E7" s="12">
        <v>46310.0</v>
      </c>
      <c r="F7" s="12">
        <v>46311.0</v>
      </c>
      <c r="G7" s="12">
        <v>46312.0</v>
      </c>
      <c r="H7" s="12">
        <v>46313.0</v>
      </c>
      <c r="I7" s="39" t="s">
        <v>22</v>
      </c>
    </row>
    <row r="8" ht="144.75" customHeight="1">
      <c r="A8" s="1" t="s">
        <v>24</v>
      </c>
      <c r="B8" s="1"/>
      <c r="C8" s="1"/>
      <c r="D8" s="47"/>
      <c r="E8" s="1"/>
      <c r="F8" s="1"/>
      <c r="G8" s="1"/>
      <c r="H8" s="1"/>
    </row>
    <row r="9" ht="18.75" customHeight="1">
      <c r="A9" s="1"/>
      <c r="B9" s="16">
        <f t="array" ref="B9:H9">GünlerVeHaftalar+DATE(TakvimYılı,10,1)-WEEKDAY(DATE(TakvimYılı,10,1),(HaftaBaşlangıcı="Pazartesi")+1)+22</f>
        <v>46314</v>
      </c>
      <c r="C9" s="16">
        <v>46315.0</v>
      </c>
      <c r="D9" s="16">
        <v>46316.0</v>
      </c>
      <c r="E9" s="16">
        <v>46317.0</v>
      </c>
      <c r="F9" s="16">
        <v>46318.0</v>
      </c>
      <c r="G9" s="16">
        <v>46319.0</v>
      </c>
      <c r="H9" s="16">
        <v>46320.0</v>
      </c>
      <c r="I9" s="42" t="s">
        <v>28</v>
      </c>
    </row>
    <row r="10" ht="147.75" customHeight="1">
      <c r="A10" s="1" t="s">
        <v>29</v>
      </c>
      <c r="B10" s="50" t="s">
        <v>30</v>
      </c>
      <c r="C10" s="18"/>
      <c r="D10" s="18"/>
      <c r="E10" s="18"/>
      <c r="F10" s="18"/>
      <c r="G10" s="18"/>
      <c r="H10" s="18"/>
    </row>
    <row r="11" ht="19.5" customHeight="1">
      <c r="A11" s="1"/>
      <c r="B11" s="12">
        <f t="array" ref="B11:H11">GünlerVeHaftalar+DATE(TakvimYılı,10,1)-WEEKDAY(DATE(TakvimYılı,10,1),(HaftaBaşlangıcı="Pazartesi")+1)+29</f>
        <v>46321</v>
      </c>
      <c r="C11" s="12">
        <v>46322.0</v>
      </c>
      <c r="D11" s="12">
        <v>46323.0</v>
      </c>
      <c r="E11" s="12">
        <v>46324.0</v>
      </c>
      <c r="F11" s="12">
        <v>46325.0</v>
      </c>
      <c r="G11" s="12">
        <v>46326.0</v>
      </c>
      <c r="H11" s="12">
        <v>46327.0</v>
      </c>
      <c r="I11" s="42" t="s">
        <v>39</v>
      </c>
    </row>
    <row r="12" ht="121.5" customHeight="1">
      <c r="A12" s="1" t="s">
        <v>40</v>
      </c>
      <c r="B12" s="1"/>
      <c r="C12" s="55"/>
      <c r="D12" s="57" t="s">
        <v>43</v>
      </c>
      <c r="E12" s="57" t="s">
        <v>43</v>
      </c>
      <c r="F12" s="1"/>
      <c r="G12" s="1"/>
      <c r="H12" s="1"/>
    </row>
    <row r="13" ht="31.5" customHeight="1">
      <c r="A13" s="1"/>
      <c r="B13" s="16">
        <f t="array" ref="B13:C13">GünlerVeHaftalar+DATE(TakvimYılı,10,1)-WEEKDAY(DATE(TakvimYılı,10,1),(HaftaBaşlangıcı="Pazartesi")+1)+36</f>
        <v>46328</v>
      </c>
      <c r="C13" s="16">
        <v>46329.0</v>
      </c>
      <c r="D13" s="25"/>
      <c r="E13" s="61" t="s">
        <v>49</v>
      </c>
      <c r="F13" s="27"/>
      <c r="G13" s="27"/>
      <c r="H13" s="28"/>
      <c r="I13" s="1"/>
      <c r="J13" s="1"/>
      <c r="K13" s="1"/>
      <c r="L13" s="1"/>
      <c r="M13" s="1"/>
      <c r="N13" s="1"/>
      <c r="O13" s="1"/>
      <c r="P13" s="1"/>
      <c r="Q13" s="1"/>
      <c r="R13" s="1"/>
      <c r="S13" s="1"/>
    </row>
    <row r="14" ht="57.75" customHeight="1">
      <c r="A14" s="1"/>
      <c r="B14" s="18"/>
      <c r="C14" s="18"/>
      <c r="D14" s="29"/>
      <c r="E14" s="30"/>
      <c r="F14" s="31"/>
      <c r="G14" s="31"/>
      <c r="H14" s="32"/>
      <c r="I14" s="1"/>
      <c r="J14" s="1"/>
      <c r="K14" s="1"/>
      <c r="L14" s="1"/>
      <c r="M14" s="1"/>
      <c r="N14" s="1"/>
      <c r="O14" s="1"/>
      <c r="P14" s="1"/>
      <c r="Q14" s="1"/>
      <c r="R14" s="1"/>
      <c r="S14" s="1"/>
    </row>
    <row r="15" ht="15.0" customHeight="1">
      <c r="E15" s="6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I5:S6"/>
    <mergeCell ref="I7:S8"/>
    <mergeCell ref="I9:S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D1D13"/>
    <pageSetUpPr fitToPage="1"/>
  </sheetPr>
  <sheetViews>
    <sheetView showGridLines="0" workbookViewId="0"/>
  </sheetViews>
  <sheetFormatPr customHeight="1" defaultColWidth="12.63" defaultRowHeight="15.0"/>
  <cols>
    <col customWidth="1" min="1" max="1" width="12.88"/>
    <col customWidth="1" min="2" max="2" width="18.25"/>
    <col customWidth="1" min="3" max="6" width="17.63"/>
    <col customWidth="1" min="7" max="7" width="12.88"/>
    <col customWidth="1" min="8" max="8" width="12.75"/>
    <col customWidth="1" min="9" max="9" width="8.13"/>
    <col customWidth="1" min="10" max="10" width="8.38"/>
    <col customWidth="1" min="11" max="19" width="8.75"/>
  </cols>
  <sheetData>
    <row r="1" ht="59.25" customHeight="1">
      <c r="A1" s="1"/>
      <c r="B1" s="3" t="str">
        <f>"November "&amp;TakvimYılı</f>
        <v>November 2026</v>
      </c>
      <c r="C1" s="3"/>
      <c r="D1" s="3"/>
      <c r="E1" s="4"/>
      <c r="F1" s="4"/>
      <c r="G1" s="4"/>
      <c r="H1" s="7"/>
    </row>
    <row r="2" ht="21.75" customHeight="1">
      <c r="A2" s="1"/>
      <c r="B2" s="8" t="str">
        <f>IF(HaftaBaşlangıcı="PAZAR", "PAZAR","PAZARTESİ")</f>
        <v>PAZARTESİ</v>
      </c>
      <c r="C2" s="8" t="s">
        <v>5</v>
      </c>
      <c r="D2" s="8" t="s">
        <v>6</v>
      </c>
      <c r="E2" s="8" t="s">
        <v>7</v>
      </c>
      <c r="F2" s="8" t="s">
        <v>8</v>
      </c>
      <c r="G2" s="8" t="s">
        <v>9</v>
      </c>
      <c r="H2" s="8" t="s">
        <v>10</v>
      </c>
    </row>
    <row r="3" ht="19.5" customHeight="1">
      <c r="A3" s="1"/>
      <c r="B3" s="12">
        <f t="array" ref="B3:H3">GünlerVeHaftalar+DATE(TakvimYılı,11,1)-WEEKDAY(DATE(TakvimYılı,11,1),(HaftaBaşlangıcı="Pazartesi")+1)+1</f>
        <v>46321</v>
      </c>
      <c r="C3" s="12">
        <v>46322.0</v>
      </c>
      <c r="D3" s="12">
        <v>46323.0</v>
      </c>
      <c r="E3" s="12">
        <v>46324.0</v>
      </c>
      <c r="F3" s="12">
        <v>46325.0</v>
      </c>
      <c r="G3" s="12">
        <v>46326.0</v>
      </c>
      <c r="H3" s="12">
        <v>46327.0</v>
      </c>
    </row>
    <row r="4" ht="57.75" customHeight="1">
      <c r="A4" s="1"/>
      <c r="B4" s="1"/>
      <c r="C4" s="1"/>
      <c r="D4" s="1"/>
      <c r="E4" s="1"/>
      <c r="F4" s="1"/>
      <c r="G4" s="1"/>
      <c r="H4" s="1"/>
    </row>
    <row r="5" ht="19.5" customHeight="1">
      <c r="A5" s="1"/>
      <c r="B5" s="16">
        <f t="array" ref="B5:H5">GünlerVeHaftalar+DATE(TakvimYılı,11,1)-WEEKDAY(DATE(TakvimYılı,11,1),(HaftaBaşlangıcı="Pazartesi")+1)+8</f>
        <v>46328</v>
      </c>
      <c r="C5" s="16">
        <v>46329.0</v>
      </c>
      <c r="D5" s="16">
        <v>46330.0</v>
      </c>
      <c r="E5" s="16">
        <v>46331.0</v>
      </c>
      <c r="F5" s="16">
        <v>46332.0</v>
      </c>
      <c r="G5" s="16">
        <v>46333.0</v>
      </c>
      <c r="H5" s="16">
        <v>46334.0</v>
      </c>
      <c r="I5" s="42" t="s">
        <v>35</v>
      </c>
    </row>
    <row r="6" ht="153.75" customHeight="1">
      <c r="A6" s="1" t="s">
        <v>36</v>
      </c>
      <c r="B6" s="18"/>
      <c r="C6" s="18"/>
      <c r="D6" s="18"/>
      <c r="E6" s="18"/>
      <c r="F6" s="18"/>
      <c r="G6" s="18"/>
      <c r="H6" s="18"/>
    </row>
    <row r="7" ht="19.5" customHeight="1">
      <c r="A7" s="1"/>
      <c r="B7" s="12">
        <f t="array" ref="B7:H7">GünlerVeHaftalar+DATE(TakvimYılı,11,1)-WEEKDAY(DATE(TakvimYılı,11,1),(HaftaBaşlangıcı="Pazartesi")+1)+15</f>
        <v>46335</v>
      </c>
      <c r="C7" s="12">
        <v>46336.0</v>
      </c>
      <c r="D7" s="12">
        <v>46337.0</v>
      </c>
      <c r="E7" s="12">
        <v>46338.0</v>
      </c>
      <c r="F7" s="12">
        <v>46339.0</v>
      </c>
      <c r="G7" s="12">
        <v>46340.0</v>
      </c>
      <c r="H7" s="12">
        <v>46341.0</v>
      </c>
      <c r="I7" s="42" t="s">
        <v>51</v>
      </c>
    </row>
    <row r="8" ht="141.0" customHeight="1">
      <c r="A8" s="1" t="s">
        <v>52</v>
      </c>
      <c r="B8" s="1"/>
      <c r="C8" s="1"/>
      <c r="D8" s="1"/>
      <c r="E8" s="63"/>
      <c r="F8" s="1"/>
      <c r="G8" s="1"/>
      <c r="H8" s="1"/>
    </row>
    <row r="9" ht="19.5" customHeight="1">
      <c r="A9" s="1"/>
      <c r="B9" s="16">
        <f t="array" ref="B9:H9">GünlerVeHaftalar+DATE(TakvimYılı,11,1)-WEEKDAY(DATE(TakvimYılı,11,1),(HaftaBaşlangıcı="Pazartesi")+1)+22</f>
        <v>46342</v>
      </c>
      <c r="C9" s="16">
        <v>46343.0</v>
      </c>
      <c r="D9" s="16">
        <v>46344.0</v>
      </c>
      <c r="E9" s="16">
        <v>46345.0</v>
      </c>
      <c r="F9" s="16">
        <v>46346.0</v>
      </c>
      <c r="G9" s="16">
        <v>46347.0</v>
      </c>
      <c r="H9" s="16">
        <v>46348.0</v>
      </c>
      <c r="I9" s="65" t="s">
        <v>54</v>
      </c>
    </row>
    <row r="10" ht="57.75" customHeight="1">
      <c r="A10" s="1" t="s">
        <v>55</v>
      </c>
      <c r="B10" s="66" t="s">
        <v>56</v>
      </c>
      <c r="C10" s="67"/>
      <c r="D10" s="67"/>
      <c r="E10" s="67"/>
      <c r="F10" s="67"/>
      <c r="G10" s="67"/>
      <c r="H10" s="68"/>
    </row>
    <row r="11" ht="19.5" customHeight="1">
      <c r="A11" s="1"/>
      <c r="B11" s="12">
        <f t="array" ref="B11:H11">GünlerVeHaftalar+DATE(TakvimYılı,11,1)-WEEKDAY(DATE(TakvimYılı,11,1),(HaftaBaşlangıcı="Pazartesi")+1)+29</f>
        <v>46349</v>
      </c>
      <c r="C11" s="12">
        <v>46350.0</v>
      </c>
      <c r="D11" s="12">
        <v>46351.0</v>
      </c>
      <c r="E11" s="12">
        <v>46352.0</v>
      </c>
      <c r="F11" s="12">
        <v>46353.0</v>
      </c>
      <c r="G11" s="12">
        <v>46354.0</v>
      </c>
      <c r="H11" s="12">
        <v>46355.0</v>
      </c>
      <c r="I11" s="42" t="s">
        <v>57</v>
      </c>
    </row>
    <row r="12" ht="129.75" customHeight="1">
      <c r="A12" s="1" t="s">
        <v>58</v>
      </c>
      <c r="B12" s="69"/>
      <c r="C12" s="70" t="s">
        <v>59</v>
      </c>
      <c r="D12" s="1"/>
      <c r="E12" s="1"/>
      <c r="F12" s="1"/>
      <c r="G12" s="1"/>
      <c r="H12" s="1"/>
    </row>
    <row r="13" ht="19.5" customHeight="1">
      <c r="A13" s="1"/>
      <c r="B13" s="16">
        <f t="array" ref="B13:C13">GünlerVeHaftalar+DATE(TakvimYılı,11,1)-WEEKDAY(DATE(TakvimYılı,11,1),(HaftaBaşlangıcı="Pazartesi")+1)+36</f>
        <v>46356</v>
      </c>
      <c r="C13" s="16">
        <v>46357.0</v>
      </c>
      <c r="D13" s="25" t="s">
        <v>4</v>
      </c>
      <c r="E13" s="26"/>
      <c r="F13" s="27"/>
      <c r="G13" s="27"/>
      <c r="H13" s="28"/>
    </row>
    <row r="14" ht="57.7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I5:S6"/>
    <mergeCell ref="I7:S8"/>
    <mergeCell ref="I9:S10"/>
    <mergeCell ref="B10:H10"/>
    <mergeCell ref="I11:S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C0C0C"/>
    <pageSetUpPr fitToPage="1"/>
  </sheetPr>
  <sheetViews>
    <sheetView showGridLines="0" workbookViewId="0"/>
  </sheetViews>
  <sheetFormatPr customHeight="1" defaultColWidth="12.63" defaultRowHeight="15.0"/>
  <cols>
    <col customWidth="1" min="1" max="1" width="13.38"/>
    <col customWidth="1" min="2" max="2" width="20.25"/>
    <col customWidth="1" min="3" max="4" width="17.63"/>
    <col customWidth="1" min="5" max="6" width="20.13"/>
    <col customWidth="1" min="7" max="7" width="13.13"/>
    <col customWidth="1" min="8" max="8" width="12.38"/>
    <col customWidth="1" min="9" max="9" width="0.13"/>
    <col customWidth="1" min="10" max="10" width="65.5"/>
    <col customWidth="1" min="11" max="11" width="4.38"/>
    <col customWidth="1" hidden="1" min="12" max="12" width="0.38"/>
    <col customWidth="1" hidden="1" min="13" max="19" width="8.75"/>
  </cols>
  <sheetData>
    <row r="1" ht="59.25" customHeight="1">
      <c r="A1" s="1"/>
      <c r="B1" s="3" t="str">
        <f>"December "&amp;TakvimYılı</f>
        <v>December 2026</v>
      </c>
      <c r="C1" s="3"/>
      <c r="D1" s="3"/>
      <c r="E1" s="4"/>
      <c r="F1" s="4"/>
      <c r="G1" s="4"/>
      <c r="H1" s="7"/>
    </row>
    <row r="2" ht="21.75" customHeight="1">
      <c r="A2" s="1"/>
      <c r="B2" s="8" t="str">
        <f>IF(HaftaBaşlangıcı="PAZAR", "PAZAR","PAZARTESİ")</f>
        <v>PAZARTESİ</v>
      </c>
      <c r="C2" s="8" t="s">
        <v>5</v>
      </c>
      <c r="D2" s="8" t="s">
        <v>6</v>
      </c>
      <c r="E2" s="8" t="s">
        <v>7</v>
      </c>
      <c r="F2" s="8" t="s">
        <v>8</v>
      </c>
      <c r="G2" s="8" t="s">
        <v>9</v>
      </c>
      <c r="H2" s="8" t="s">
        <v>10</v>
      </c>
    </row>
    <row r="3" ht="19.5" customHeight="1">
      <c r="A3" s="1"/>
      <c r="B3" s="12">
        <f t="array" ref="B3:H3">GünlerVeHaftalar+DATE(TakvimYılı,12,1)-WEEKDAY(DATE(TakvimYılı,12,1),(HaftaBaşlangıcı="Pazartesi")+1)+1</f>
        <v>46356</v>
      </c>
      <c r="C3" s="12">
        <v>46357.0</v>
      </c>
      <c r="D3" s="12">
        <v>46358.0</v>
      </c>
      <c r="E3" s="12">
        <v>46359.0</v>
      </c>
      <c r="F3" s="12">
        <v>46360.0</v>
      </c>
      <c r="G3" s="12">
        <v>46361.0</v>
      </c>
      <c r="H3" s="12">
        <v>46362.0</v>
      </c>
    </row>
    <row r="4" ht="196.5" customHeight="1">
      <c r="A4" s="1" t="s">
        <v>13</v>
      </c>
      <c r="G4" s="1"/>
      <c r="H4" s="1"/>
      <c r="J4" s="42" t="s">
        <v>16</v>
      </c>
    </row>
    <row r="5" ht="19.5" customHeight="1">
      <c r="A5" s="1"/>
      <c r="B5" s="16">
        <f t="array" ref="B5:H5">GünlerVeHaftalar+DATE(TakvimYılı,12,1)-WEEKDAY(DATE(TakvimYılı,12,1),(HaftaBaşlangıcı="Pazartesi")+1)+8</f>
        <v>46363</v>
      </c>
      <c r="C5" s="16">
        <v>46364.0</v>
      </c>
      <c r="D5" s="16">
        <v>46365.0</v>
      </c>
      <c r="E5" s="16">
        <v>46366.0</v>
      </c>
      <c r="F5" s="16">
        <v>46367.0</v>
      </c>
      <c r="G5" s="16">
        <v>46368.0</v>
      </c>
      <c r="H5" s="16">
        <v>46369.0</v>
      </c>
      <c r="I5" s="42" t="s">
        <v>23</v>
      </c>
    </row>
    <row r="6" ht="189.0" customHeight="1">
      <c r="A6" s="1" t="s">
        <v>25</v>
      </c>
      <c r="B6" s="18"/>
      <c r="C6" s="18"/>
      <c r="D6" s="18"/>
      <c r="E6" s="48" t="s">
        <v>26</v>
      </c>
      <c r="F6" s="49" t="s">
        <v>27</v>
      </c>
      <c r="G6" s="18"/>
      <c r="H6" s="18"/>
    </row>
    <row r="7" ht="19.5" customHeight="1">
      <c r="A7" s="1"/>
      <c r="B7" s="12">
        <f t="array" ref="B7:H7">GünlerVeHaftalar+DATE(TakvimYılı,12,1)-WEEKDAY(DATE(TakvimYılı,12,1),(HaftaBaşlangıcı="Pazartesi")+1)+15</f>
        <v>46370</v>
      </c>
      <c r="C7" s="12">
        <v>46371.0</v>
      </c>
      <c r="D7" s="12">
        <v>46372.0</v>
      </c>
      <c r="E7" s="12">
        <v>46373.0</v>
      </c>
      <c r="F7" s="12">
        <v>46374.0</v>
      </c>
      <c r="G7" s="12">
        <v>46375.0</v>
      </c>
      <c r="H7" s="12">
        <v>46376.0</v>
      </c>
    </row>
    <row r="8" ht="179.25" customHeight="1">
      <c r="A8" s="1" t="s">
        <v>32</v>
      </c>
      <c r="B8" s="52" t="s">
        <v>34</v>
      </c>
      <c r="C8" s="53"/>
      <c r="D8" s="1"/>
      <c r="E8" s="1"/>
      <c r="F8" s="54"/>
      <c r="G8" s="1"/>
      <c r="H8" s="1"/>
      <c r="J8" s="42" t="s">
        <v>37</v>
      </c>
    </row>
    <row r="9" ht="15.0" customHeight="1">
      <c r="A9" s="1"/>
      <c r="B9" s="16">
        <f t="array" ref="B9:H9">GünlerVeHaftalar+DATE(TakvimYılı,12,1)-WEEKDAY(DATE(TakvimYılı,12,1),(HaftaBaşlangıcı="Pazartesi")+1)+22</f>
        <v>46377</v>
      </c>
      <c r="C9" s="16">
        <v>46378.0</v>
      </c>
      <c r="D9" s="16">
        <v>46379.0</v>
      </c>
      <c r="E9" s="16">
        <v>46380.0</v>
      </c>
      <c r="F9" s="16">
        <v>46381.0</v>
      </c>
      <c r="G9" s="16">
        <v>46382.0</v>
      </c>
      <c r="H9" s="16">
        <v>46383.0</v>
      </c>
    </row>
    <row r="10" ht="217.5" customHeight="1">
      <c r="A10" s="1" t="s">
        <v>41</v>
      </c>
      <c r="B10" s="56" t="s">
        <v>42</v>
      </c>
      <c r="C10" s="18"/>
      <c r="D10" s="18"/>
      <c r="E10" s="18"/>
      <c r="F10" s="18"/>
      <c r="G10" s="18"/>
      <c r="H10" s="18"/>
      <c r="J10" s="42" t="s">
        <v>45</v>
      </c>
    </row>
    <row r="11" ht="19.5" customHeight="1">
      <c r="A11" s="1"/>
      <c r="B11" s="12">
        <f t="array" ref="B11:H11">GünlerVeHaftalar+DATE(TakvimYılı,12,1)-WEEKDAY(DATE(TakvimYılı,12,1),(HaftaBaşlangıcı="Pazartesi")+1)+29</f>
        <v>46384</v>
      </c>
      <c r="C11" s="12">
        <v>46385.0</v>
      </c>
      <c r="D11" s="12">
        <v>46386.0</v>
      </c>
      <c r="E11" s="12">
        <v>46387.0</v>
      </c>
      <c r="F11" s="12">
        <v>46388.0</v>
      </c>
      <c r="G11" s="12">
        <v>46389.0</v>
      </c>
      <c r="H11" s="12">
        <v>46390.0</v>
      </c>
      <c r="I11" s="42" t="s">
        <v>46</v>
      </c>
    </row>
    <row r="12" ht="159.0" customHeight="1">
      <c r="A12" s="1" t="s">
        <v>47</v>
      </c>
      <c r="C12" s="39"/>
      <c r="D12" s="1"/>
      <c r="E12" s="59" t="s">
        <v>48</v>
      </c>
      <c r="F12" s="60" t="s">
        <v>50</v>
      </c>
      <c r="G12" s="1"/>
      <c r="H12" s="1"/>
    </row>
    <row r="13" ht="19.5" customHeight="1">
      <c r="A13" s="1"/>
      <c r="B13" s="16">
        <f t="array" ref="B13:C13">GünlerVeHaftalar+DATE(TakvimYılı,12,1)-WEEKDAY(DATE(TakvimYılı,12,1),(HaftaBaşlangıcı="Pazartesi")+1)+36</f>
        <v>46391</v>
      </c>
      <c r="C13" s="16">
        <v>46392.0</v>
      </c>
      <c r="D13" s="25" t="s">
        <v>4</v>
      </c>
      <c r="E13" s="64" t="s">
        <v>53</v>
      </c>
      <c r="F13" s="27"/>
      <c r="G13" s="27"/>
      <c r="H13" s="28"/>
    </row>
    <row r="14" ht="113.25" customHeight="1">
      <c r="A14" s="1"/>
      <c r="B14" s="18"/>
      <c r="C14" s="18"/>
      <c r="D14" s="29"/>
      <c r="E14" s="30"/>
      <c r="F14" s="31"/>
      <c r="G14" s="31"/>
      <c r="H14" s="3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I5:S6"/>
    <mergeCell ref="I11:R12"/>
    <mergeCell ref="D13:D14"/>
    <mergeCell ref="E13:H14"/>
  </mergeCells>
  <conditionalFormatting sqref="B3:G3">
    <cfRule type="expression" dxfId="0" priority="1">
      <formula>DAY(B3)&gt;8</formula>
    </cfRule>
  </conditionalFormatting>
  <conditionalFormatting sqref="B11:H11 B13:C13">
    <cfRule type="expression" dxfId="0" priority="2">
      <formula>AND(DAY(B11)&gt;=1,DAY(B11)&lt;=15)</formula>
    </cfRule>
  </conditionalFormatting>
  <printOptions horizontalCentered="1" verticalCentered="1"/>
  <pageMargins bottom="0.75" footer="0.0" header="0.0" left="0.7" right="0.7" top="0.75"/>
  <pageSetup paperSize="9"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0"/>
    <col customWidth="1" min="2" max="2" width="14.38"/>
    <col customWidth="1" min="3" max="3" width="14.88"/>
    <col customWidth="1" min="4" max="4" width="13.75"/>
    <col customWidth="1" min="5" max="5" width="13.25"/>
    <col customWidth="1" min="6" max="6" width="14.25"/>
    <col customWidth="1" min="7" max="7" width="18.13"/>
    <col customWidth="1" min="8" max="8" width="17.5"/>
    <col customWidth="1" min="9" max="9" width="1.38"/>
    <col customWidth="1" min="10" max="10" width="24.63"/>
    <col customWidth="1" min="11" max="26" width="8.63"/>
  </cols>
  <sheetData>
    <row r="1">
      <c r="A1" s="71" t="s">
        <v>60</v>
      </c>
    </row>
    <row r="2">
      <c r="A2" s="72"/>
      <c r="B2" s="73"/>
      <c r="C2" s="73"/>
      <c r="D2" s="73"/>
      <c r="E2" s="73"/>
      <c r="F2" s="73"/>
      <c r="G2" s="73"/>
      <c r="H2" s="73"/>
      <c r="I2" s="73"/>
      <c r="J2" s="73"/>
      <c r="K2" s="73"/>
      <c r="L2" s="73"/>
      <c r="M2" s="73"/>
      <c r="N2" s="73"/>
    </row>
    <row r="3">
      <c r="A3" s="1"/>
      <c r="B3" s="74" t="str">
        <f>IF(HaftaBaşlangıcı="PAZAR", "PAZAR","PAZARTESİ")</f>
        <v>PAZARTESİ</v>
      </c>
      <c r="C3" s="74" t="s">
        <v>5</v>
      </c>
      <c r="D3" s="74" t="s">
        <v>6</v>
      </c>
      <c r="E3" s="74" t="s">
        <v>7</v>
      </c>
      <c r="F3" s="74" t="s">
        <v>8</v>
      </c>
      <c r="G3" s="74" t="s">
        <v>9</v>
      </c>
      <c r="H3" s="74" t="s">
        <v>10</v>
      </c>
    </row>
    <row r="4" ht="14.25" customHeight="1">
      <c r="A4" s="1"/>
      <c r="B4" s="75">
        <v>28.0</v>
      </c>
      <c r="C4" s="75">
        <v>29.0</v>
      </c>
      <c r="D4" s="75">
        <v>30.0</v>
      </c>
      <c r="E4" s="75">
        <v>31.0</v>
      </c>
      <c r="F4" s="74">
        <v>1.0</v>
      </c>
      <c r="G4" s="74">
        <v>2.0</v>
      </c>
      <c r="H4" s="74">
        <v>3.0</v>
      </c>
    </row>
    <row r="5" ht="91.5" customHeight="1">
      <c r="A5" s="1"/>
      <c r="B5" s="1"/>
      <c r="C5" s="39"/>
      <c r="D5" s="1"/>
      <c r="E5" s="76"/>
      <c r="F5" s="77" t="s">
        <v>50</v>
      </c>
      <c r="G5" s="1"/>
      <c r="H5" s="1"/>
    </row>
    <row r="6" ht="18.75" customHeight="1">
      <c r="A6" s="18" t="s">
        <v>61</v>
      </c>
      <c r="B6" s="18">
        <v>4.0</v>
      </c>
      <c r="C6" s="18">
        <v>5.0</v>
      </c>
      <c r="D6" s="18">
        <v>6.0</v>
      </c>
      <c r="E6" s="18">
        <v>7.0</v>
      </c>
      <c r="F6" s="18">
        <v>8.0</v>
      </c>
      <c r="G6" s="18">
        <v>9.0</v>
      </c>
      <c r="H6" s="18">
        <v>10.0</v>
      </c>
    </row>
    <row r="7" ht="96.75" customHeight="1">
      <c r="A7" s="18"/>
      <c r="B7" s="18"/>
      <c r="C7" s="18"/>
      <c r="D7" s="18"/>
      <c r="E7" s="18"/>
      <c r="F7" s="78" t="s">
        <v>62</v>
      </c>
      <c r="G7" s="18"/>
      <c r="H7" s="18"/>
      <c r="J7" s="79" t="s">
        <v>63</v>
      </c>
    </row>
    <row r="8" ht="20.25" customHeight="1">
      <c r="A8" s="22" t="s">
        <v>64</v>
      </c>
      <c r="B8" s="22">
        <v>11.0</v>
      </c>
      <c r="C8" s="22">
        <v>12.0</v>
      </c>
      <c r="D8" s="22">
        <v>13.0</v>
      </c>
      <c r="E8" s="22">
        <v>14.0</v>
      </c>
      <c r="F8" s="22">
        <v>15.0</v>
      </c>
      <c r="G8" s="22">
        <v>16.0</v>
      </c>
      <c r="H8" s="22">
        <v>17.0</v>
      </c>
    </row>
    <row r="9" ht="140.25" customHeight="1">
      <c r="A9" s="22"/>
      <c r="B9" s="22"/>
      <c r="C9" s="22"/>
      <c r="D9" s="22"/>
      <c r="E9" s="80" t="s">
        <v>65</v>
      </c>
      <c r="F9" s="39" t="s">
        <v>66</v>
      </c>
      <c r="G9" s="22"/>
      <c r="H9" s="22"/>
    </row>
    <row r="10">
      <c r="A10" s="18" t="s">
        <v>67</v>
      </c>
      <c r="B10" s="18">
        <v>18.0</v>
      </c>
      <c r="C10" s="18">
        <v>19.0</v>
      </c>
      <c r="D10" s="18">
        <v>20.0</v>
      </c>
      <c r="E10" s="18">
        <v>21.0</v>
      </c>
      <c r="F10" s="18">
        <v>22.0</v>
      </c>
      <c r="G10" s="18">
        <v>23.0</v>
      </c>
      <c r="H10" s="18">
        <v>24.0</v>
      </c>
    </row>
    <row r="11" ht="65.25" customHeight="1">
      <c r="A11" s="18"/>
      <c r="B11" s="18"/>
      <c r="C11" s="18"/>
      <c r="D11" s="18"/>
      <c r="E11" s="18"/>
      <c r="F11" s="18"/>
      <c r="G11" s="18"/>
      <c r="H11" s="18"/>
    </row>
    <row r="12">
      <c r="A12" s="22" t="s">
        <v>68</v>
      </c>
      <c r="B12" s="22">
        <v>25.0</v>
      </c>
      <c r="C12" s="22">
        <v>26.0</v>
      </c>
      <c r="D12" s="22">
        <v>27.0</v>
      </c>
      <c r="E12" s="22">
        <v>28.0</v>
      </c>
      <c r="F12" s="22">
        <v>29.0</v>
      </c>
      <c r="G12" s="22">
        <v>30.0</v>
      </c>
      <c r="H12" s="22">
        <v>31.0</v>
      </c>
    </row>
    <row r="13">
      <c r="A13" s="22"/>
      <c r="B13" s="22"/>
      <c r="C13" s="22"/>
      <c r="D13" s="22"/>
    </row>
    <row r="14" ht="37.5" customHeight="1">
      <c r="A14" s="1"/>
      <c r="B14" s="1"/>
      <c r="C14" s="1"/>
      <c r="D14" s="1"/>
      <c r="I14" s="1"/>
    </row>
    <row r="15">
      <c r="A15" s="1"/>
      <c r="B15" s="1"/>
      <c r="C15" s="1"/>
      <c r="D15" s="25" t="s">
        <v>4</v>
      </c>
      <c r="E15" s="81" t="s">
        <v>69</v>
      </c>
      <c r="H15" s="1"/>
      <c r="I15" s="1"/>
    </row>
    <row r="16">
      <c r="A16" s="1"/>
      <c r="B16" s="1"/>
      <c r="C16" s="1"/>
      <c r="D16" s="29"/>
      <c r="H16" s="1"/>
      <c r="I16" s="1"/>
    </row>
    <row r="17" ht="40.5" customHeight="1">
      <c r="A17" s="1"/>
      <c r="B17" s="1"/>
      <c r="C17" s="1"/>
      <c r="D17" s="1"/>
      <c r="E17" s="1"/>
      <c r="F17" s="1"/>
      <c r="G17" s="1"/>
      <c r="H17" s="1"/>
      <c r="I17" s="1"/>
    </row>
    <row r="18">
      <c r="A18" s="1"/>
      <c r="B18" s="1"/>
      <c r="C18" s="1"/>
      <c r="D18" s="1"/>
      <c r="E18" s="1"/>
      <c r="F18" s="1"/>
      <c r="G18" s="1"/>
      <c r="H18" s="1"/>
      <c r="I18" s="1"/>
    </row>
    <row r="19"/>
    <row r="20"/>
  </sheetData>
  <mergeCells count="3">
    <mergeCell ref="A1:N1"/>
    <mergeCell ref="D15:D16"/>
    <mergeCell ref="E15:G15"/>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2016-12-02T06:02:37Z</dcterms:created>
  <dc:creator>CANSU DİNÇ AYAZ</dc:creator>
</cp:coreProperties>
</file>