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1..H12.9">'Eylül'!$B$2</definedName>
    <definedName name="HaftaBaşlangıcı">Ocak!$K$3</definedName>
    <definedName name="SütunBaşlığıBölgesi2..C14.12">'Aralık'!$B$2</definedName>
    <definedName name="SütunBaşlığıBölgesi1..H12.12">'Aralık'!$B$2</definedName>
    <definedName name="SütunBaşlığıBölgesi1..H12.11">'Kasım'!$B$2</definedName>
    <definedName name="SütunBaşlığıBölgesi2..C14.7">Temmuz!$B$2</definedName>
    <definedName name="SütunBaşlığıBölgesi2..C14.9">'Eylül'!$B$2</definedName>
    <definedName name="SütunBaşlığıBölgesi1..H12.6">Haziran!$B$2</definedName>
    <definedName name="SütunBaşlığıBölgesi2..C14.3">Mart!$B$2</definedName>
    <definedName name="SütunBaşlığıBölgesi2..C14.8">'Ağustos'!$B$2</definedName>
    <definedName name="SütunBaşlığıBölgesi2..C14.11">'Kasım'!$B$2</definedName>
    <definedName name="SütunBaşlığıBölgesi1..H12.4">Nisan!$B$2</definedName>
    <definedName name="SütunBaşlığıBölgesi1..H12.1">Ocak!$B$2</definedName>
    <definedName name="SütunBaşlığıBölgesi2..C14.1">Ocak!$B$2</definedName>
    <definedName name="SütunBaşlığıBölgesi1..H12.10">Ekim!$B$2</definedName>
    <definedName name="SütunBaşlığıBölgesi2..C14.2">'Şubat'!$B$2</definedName>
    <definedName name="SütunBaşlığıBölgesi1..H12.5">'Mayıs'!$B$2</definedName>
    <definedName name="SütunBaşlığıBölgesi2..C14.6">Haziran!$B$2</definedName>
    <definedName name="SütunBaşlığıBölgesi1..H12.3">Mart!$B$2</definedName>
    <definedName name="SütunBaşlığıBölgesi1..H12.8">'Ağustos'!$B$2</definedName>
    <definedName name="TakvimYılı">Ocak!$K$2</definedName>
    <definedName name="SütunBaşlığıBölgesi1..H12.7">Temmuz!$B$2</definedName>
    <definedName name="SütunBaşlığıBölgesi1..H12.2">'Şubat'!$B$2</definedName>
    <definedName name="SütunBaşlığıBölgesi2..C14.5">'Mayıs'!$B$2</definedName>
    <definedName name="SütunBaşlığıBölgesi2..C14.10">Ekim!$B$2</definedName>
    <definedName name="SütunBaşlığıBölgesi2..C14.4">Nisan!$B$2</definedName>
  </definedNames>
  <calcPr/>
  <extLst>
    <ext uri="GoogleSheetsCustomDataVersion2">
      <go:sheetsCustomData xmlns:go="http://customooxmlschemas.google.com/" r:id="rId16" roundtripDataChecksum="+sgjfDiicx2CO52W4Iq8Ftpi+l21lOgaLXQUHZjd1m0="/>
    </ext>
  </extLst>
</workbook>
</file>

<file path=xl/sharedStrings.xml><?xml version="1.0" encoding="utf-8"?>
<sst xmlns="http://schemas.openxmlformats.org/spreadsheetml/2006/main" count="109" uniqueCount="62">
  <si>
    <t>TAKVİM AYARLARI</t>
  </si>
  <si>
    <t>YIL</t>
  </si>
  <si>
    <t>HAFTA BAŞLANGICI</t>
  </si>
  <si>
    <t>PAZARTESİ</t>
  </si>
  <si>
    <t>NOTES</t>
  </si>
  <si>
    <t>SALI</t>
  </si>
  <si>
    <t>ÇARŞAMBA</t>
  </si>
  <si>
    <t>PERŞEMBE</t>
  </si>
  <si>
    <t>CUMA</t>
  </si>
  <si>
    <t>CUMARTESİ</t>
  </si>
  <si>
    <t>PAZAR</t>
  </si>
  <si>
    <t>WEEK 17</t>
  </si>
  <si>
    <t>The start of the Spring Term Classes (English File Intermediate)</t>
  </si>
  <si>
    <r>
      <rPr>
        <rFont val="Merriweather"/>
        <b/>
        <color rgb="FF3F3F3F"/>
        <sz val="11.0"/>
      </rPr>
      <t xml:space="preserve">UNIT 1A How We Eat </t>
    </r>
    <r>
      <rPr>
        <rFont val="Merriweather"/>
        <color rgb="FF3F3F3F"/>
        <sz val="11.0"/>
      </rPr>
      <t xml:space="preserve">
Grammar:Present Simple&amp;Continuous, Action and non-action verbs Vocabulary:Food and cooking Pronounciation: Short and Long Vowel Sounds Reading: Using personal experience to understand a text Listening:Understanding key words in questions; predicting content using virtual clues Speaking:Asking for food preferences; agreeing and disagreeing
</t>
    </r>
    <r>
      <rPr>
        <rFont val="Merriweather"/>
        <b/>
        <color rgb="FF3F3F3F"/>
        <sz val="11.0"/>
      </rPr>
      <t>UNIT 1B Happy Families?</t>
    </r>
    <r>
      <rPr>
        <rFont val="Merriweather"/>
        <color rgb="FF3F3F3F"/>
        <sz val="11.0"/>
      </rPr>
      <t xml:space="preserve">
Grammar:Future forms:present continuous, be going to, wil/won't,  Vocabulary:Family, adjectives of personality Pronounciation: Sentence stress, word stress Reading: Identifying reasons Listening:Understanding a story Speaking: Talking about a family; politely refusing to talk about something; retelling a story 
</t>
    </r>
    <r>
      <rPr>
        <rFont val="Merriweather"/>
        <b/>
        <color rgb="FF3F3F3F"/>
        <sz val="11.0"/>
      </rPr>
      <t>Practical English p.16-17</t>
    </r>
  </si>
  <si>
    <t>WEEK 18</t>
  </si>
  <si>
    <r>
      <rPr>
        <rFont val="Merriweather"/>
        <b/>
        <color rgb="FF3F3F3F"/>
        <sz val="11.0"/>
      </rPr>
      <t xml:space="preserve">UNIT 1A How We Eat </t>
    </r>
    <r>
      <rPr>
        <rFont val="Merriweather"/>
        <color rgb="FF3F3F3F"/>
        <sz val="11.0"/>
      </rPr>
      <t xml:space="preserve">
Grammar:Present Simple&amp;Continuous, Action and non-action verbs Vocabulary:Food and cooking Pronounciation: Short and Long Vowel Sounds Reading: Using personal experience to understand a text Listening:Understanding key words in questions; predicting content using virtual clues Speaking:Asking for food preferences; agreeing and disagreeing
</t>
    </r>
    <r>
      <rPr>
        <rFont val="Merriweather"/>
        <b/>
        <color rgb="FF3F3F3F"/>
        <sz val="11.0"/>
      </rPr>
      <t>UNIT 1B Happy Families?</t>
    </r>
    <r>
      <rPr>
        <rFont val="Merriweather"/>
        <color rgb="FF3F3F3F"/>
        <sz val="11.0"/>
      </rPr>
      <t xml:space="preserve">
Grammar:Future forms:present continuous, be going to, wil/won't,  Vocabulary:Family, adjectives of personality Pronounciation: Sentence stress, word stress Reading: Identifying reasons Listening:Understanding a story Speaking: Talking about a family; politely refusing to talk about something; retelling a story Writing: Describing a person
</t>
    </r>
    <r>
      <rPr>
        <rFont val="Merriweather"/>
        <b/>
        <color rgb="FF3F3F3F"/>
        <sz val="11.0"/>
      </rPr>
      <t>Practical English p.16-17</t>
    </r>
  </si>
  <si>
    <t>WEEK 19</t>
  </si>
  <si>
    <r>
      <rPr>
        <rFont val="Merriweather"/>
        <b/>
        <color rgb="FF3F3F3F"/>
        <sz val="11.0"/>
      </rPr>
      <t>UNIT 2A Spend or Save?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Present Perfect and Past Simple </t>
    </r>
    <r>
      <rPr>
        <rFont val="Merriweather"/>
        <b/>
        <color rgb="FF3F3F3F"/>
        <sz val="11.0"/>
      </rPr>
      <t xml:space="preserve">Vocabulary: </t>
    </r>
    <r>
      <rPr>
        <rFont val="Merriweather"/>
        <color rgb="FF3F3F3F"/>
        <sz val="11.0"/>
      </rPr>
      <t xml:space="preserve">Money </t>
    </r>
    <r>
      <rPr>
        <rFont val="Merriweather"/>
        <b/>
        <color rgb="FF3F3F3F"/>
        <sz val="11.0"/>
      </rPr>
      <t xml:space="preserve">Pronounciation: </t>
    </r>
    <r>
      <rPr>
        <rFont val="Merriweather"/>
        <color rgb="FF3F3F3F"/>
        <sz val="11.0"/>
      </rPr>
      <t xml:space="preserve">The letters o and or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Understanding paragraph topics; using personal experience to respond to a text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the order of events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Talking about spendinh habits; asking for more information
</t>
    </r>
    <r>
      <rPr>
        <rFont val="Merriweather"/>
        <b/>
        <color rgb="FF3F3F3F"/>
        <sz val="11.0"/>
      </rPr>
      <t>UNIT 2B Life-changing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Present Perfect + for/since, Present Perfect Continuous 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Strong adjectives: exhausted, amazed, etc.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Sentence stress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Reading for detail 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Using subtitles and other visual clues to understand the main information, understanding information in order to express personal opinions </t>
    </r>
    <r>
      <rPr>
        <rFont val="Merriweather"/>
        <b/>
        <color rgb="FF3F3F3F"/>
        <sz val="11.0"/>
      </rPr>
      <t xml:space="preserve">Speaking: </t>
    </r>
    <r>
      <rPr>
        <rFont val="Merriweather"/>
        <color rgb="FF3F3F3F"/>
        <sz val="11.0"/>
      </rPr>
      <t xml:space="preserve">Asking about how long (+ present perfect forms); using strong adjectives </t>
    </r>
    <r>
      <rPr>
        <rFont val="Merriweather"/>
        <b/>
        <color rgb="FF3F3F3F"/>
        <sz val="11.0"/>
      </rPr>
      <t>Writing:</t>
    </r>
    <r>
      <rPr>
        <rFont val="Merriweather"/>
        <color rgb="FF3F3F3F"/>
        <sz val="11.0"/>
      </rPr>
      <t xml:space="preserve"> A thank you email
</t>
    </r>
    <r>
      <rPr>
        <rFont val="Merriweather"/>
        <b/>
        <color rgb="FF3F3F3F"/>
        <sz val="11.0"/>
      </rPr>
      <t>Revise and check p.26-27</t>
    </r>
  </si>
  <si>
    <t>WEEK 20</t>
  </si>
  <si>
    <t>Quiz 3</t>
  </si>
  <si>
    <r>
      <rPr>
        <rFont val="Merriweather"/>
        <b/>
        <color rgb="FF3F3F3F"/>
        <sz val="11.0"/>
      </rPr>
      <t>UNIT 2A Spend or Save?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Present Perfect and Past Simple </t>
    </r>
    <r>
      <rPr>
        <rFont val="Merriweather"/>
        <b/>
        <color rgb="FF3F3F3F"/>
        <sz val="11.0"/>
      </rPr>
      <t xml:space="preserve">Vocabulary: </t>
    </r>
    <r>
      <rPr>
        <rFont val="Merriweather"/>
        <color rgb="FF3F3F3F"/>
        <sz val="11.0"/>
      </rPr>
      <t xml:space="preserve">Money </t>
    </r>
    <r>
      <rPr>
        <rFont val="Merriweather"/>
        <b/>
        <color rgb="FF3F3F3F"/>
        <sz val="11.0"/>
      </rPr>
      <t xml:space="preserve">Pronounciation: </t>
    </r>
    <r>
      <rPr>
        <rFont val="Merriweather"/>
        <color rgb="FF3F3F3F"/>
        <sz val="11.0"/>
      </rPr>
      <t xml:space="preserve">The letters o and or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Understanding paragraph topics; using personal experience to respond to a text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the order of events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Talking about spendinh habits; asking for more information
</t>
    </r>
    <r>
      <rPr>
        <rFont val="Merriweather"/>
        <b/>
        <color rgb="FF3F3F3F"/>
        <sz val="11.0"/>
      </rPr>
      <t>UNIT 2B Life-changing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Present Perfect + for/since, Present Perfect Continuous 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Strong adjectives: exhausted, amazed, etc.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Sentence stress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Reading for detail 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Using subtitles and other visual clues to understand the main information, understanding information in order to express personal opinions </t>
    </r>
    <r>
      <rPr>
        <rFont val="Merriweather"/>
        <b/>
        <color rgb="FF3F3F3F"/>
        <sz val="11.0"/>
      </rPr>
      <t xml:space="preserve">Speaking: </t>
    </r>
    <r>
      <rPr>
        <rFont val="Merriweather"/>
        <color rgb="FF3F3F3F"/>
        <sz val="11.0"/>
      </rPr>
      <t xml:space="preserve">Asking about how long (+ present perfect forms); using strong adjectives </t>
    </r>
    <r>
      <rPr>
        <rFont val="Merriweather"/>
        <b/>
        <color rgb="FF3F3F3F"/>
        <sz val="11.0"/>
      </rPr>
      <t>Writing:</t>
    </r>
    <r>
      <rPr>
        <rFont val="Merriweather"/>
        <color rgb="FF3F3F3F"/>
        <sz val="11.0"/>
      </rPr>
      <t xml:space="preserve"> A thank you email
</t>
    </r>
    <r>
      <rPr>
        <rFont val="Merriweather"/>
        <b/>
        <color rgb="FF3F3F3F"/>
        <sz val="11.0"/>
      </rPr>
      <t>Revise and check p.26-27</t>
    </r>
  </si>
  <si>
    <t>WEEK 21</t>
  </si>
  <si>
    <t>Eid Ul-Fitr Holiday</t>
  </si>
  <si>
    <t>NO CLASSES THIS WEEK</t>
  </si>
  <si>
    <t>WEEK 22</t>
  </si>
  <si>
    <r>
      <rPr>
        <rFont val="Merriweather"/>
        <b/>
        <color rgb="FF3F3F3F"/>
        <sz val="11.0"/>
      </rPr>
      <t xml:space="preserve">
UNIT 3A Who Got There First?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Choosing between comparatives and superlatives </t>
    </r>
    <r>
      <rPr>
        <rFont val="Merriweather"/>
        <b/>
        <color rgb="FF3F3F3F"/>
        <sz val="11.0"/>
      </rPr>
      <t xml:space="preserve">Vocabulary: </t>
    </r>
    <r>
      <rPr>
        <rFont val="Merriweather"/>
        <color rgb="FF3F3F3F"/>
        <sz val="11.0"/>
      </rPr>
      <t xml:space="preserve">Transport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/ʃ/, /tʃ/ and /dʒ/; linking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Using details to make predictions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Confirming predictions; using own knowledge to understand factual information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Role-play being a tourist; giving your opinion </t>
    </r>
    <r>
      <rPr>
        <rFont val="Merriweather"/>
        <b/>
        <color rgb="FF3F3F3F"/>
        <sz val="11.0"/>
      </rPr>
      <t xml:space="preserve">Writing: </t>
    </r>
    <r>
      <rPr>
        <rFont val="Merriweather"/>
        <color rgb="FF3F3F3F"/>
        <sz val="11.0"/>
      </rPr>
      <t xml:space="preserve">An article for a website
</t>
    </r>
    <r>
      <rPr>
        <rFont val="Merriweather"/>
        <b/>
        <color rgb="FF3F3F3F"/>
        <sz val="11.0"/>
      </rPr>
      <t>UNIT 3B Challenging Stereotypes
Grammar:</t>
    </r>
    <r>
      <rPr>
        <rFont val="Merriweather"/>
        <color rgb="FF3F3F3F"/>
        <sz val="11.0"/>
      </rPr>
      <t xml:space="preserve">Articles: a / an, the, no article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 Collocation: verbs / adjectives + prepositions </t>
    </r>
    <r>
      <rPr>
        <rFont val="Merriweather"/>
        <b/>
        <color rgb="FF3F3F3F"/>
        <sz val="11.0"/>
      </rPr>
      <t xml:space="preserve">Pronounciation: </t>
    </r>
    <r>
      <rPr>
        <rFont val="Merriweather"/>
        <color rgb="FF3F3F3F"/>
        <sz val="11.0"/>
      </rPr>
      <t xml:space="preserve">/ə/; two pronounciations of the 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Understanding the difference between two concepts </t>
    </r>
    <r>
      <rPr>
        <rFont val="Merriweather"/>
        <b/>
        <color rgb="FF3F3F3F"/>
        <sz val="11.0"/>
      </rPr>
      <t xml:space="preserve">Listening: </t>
    </r>
    <r>
      <rPr>
        <rFont val="Merriweather"/>
        <color rgb="FF3F3F3F"/>
        <sz val="11.0"/>
      </rPr>
      <t xml:space="preserve">Understanding the evolution of a concept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 Generalizing; using collocations (verbs /adjectives + prepositions) 
</t>
    </r>
    <r>
      <rPr>
        <rFont val="Merriweather"/>
        <b/>
        <color rgb="FF3F3F3F"/>
        <sz val="11.0"/>
      </rPr>
      <t>Practical English p.36-37</t>
    </r>
  </si>
  <si>
    <r>
      <rPr>
        <rFont val="Merriweather"/>
        <b/>
        <color rgb="FF3F3F3F"/>
        <sz val="11.0"/>
      </rPr>
      <t>*There will be no classes on the days of progress tests.
UNIT 3A Who Got There First?</t>
    </r>
    <r>
      <rPr>
        <rFont val="Merriweather"/>
        <color rgb="FF3F3F3F"/>
        <sz val="11.0"/>
      </rPr>
      <t xml:space="preserve">
Grammar:Choosing between comparatives and superlatives Vocabulary: Transport Pronounciation: /ʃ/, /tʃ/ and /dʒ/; linking Reading: Using details to make predictions Listening:Confirming predictions; using own knowledge to understand factual information Speaking:Role-play being a tourist; giving your opinion Writing: An article for a website
</t>
    </r>
    <r>
      <rPr>
        <rFont val="Merriweather"/>
        <b/>
        <color rgb="FF3F3F3F"/>
        <sz val="11.0"/>
      </rPr>
      <t>UNIT 3B Challenging Stereotypes</t>
    </r>
    <r>
      <rPr>
        <rFont val="Merriweather"/>
        <color rgb="FF3F3F3F"/>
        <sz val="11.0"/>
      </rPr>
      <t xml:space="preserve">
Grammar:Articles: a / an, the, no article Vocabulary: Collocation: verbs / adjectives + prepositions Pronounciation: /ə/; two pronounciations of the  Reading: Understanding the difference between two concepts Listening: Understanding the evolution of a concept Speaking: Generalizing; using collocations (verbs /adjectives + prepositions) 
</t>
    </r>
    <r>
      <rPr>
        <rFont val="Merriweather"/>
        <b/>
        <color rgb="FF3F3F3F"/>
        <sz val="11.0"/>
      </rPr>
      <t>Practical English p.36-37</t>
    </r>
  </si>
  <si>
    <t>WEEK 23</t>
  </si>
  <si>
    <t>PT2</t>
  </si>
  <si>
    <t>WEEK 24</t>
  </si>
  <si>
    <r>
      <rPr>
        <rFont val="Merriweather"/>
        <b/>
        <color rgb="FF3F3F3F"/>
        <sz val="11.0"/>
      </rPr>
      <t>UNIT 4A Modern Manners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:Obligation and prohibition: have to, must, should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Phone Language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Silent consonants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Assessing a point of view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:Understanding problems and advice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:Talking about phone use; saying what you think is right </t>
    </r>
    <r>
      <rPr>
        <rFont val="Merriweather"/>
        <b/>
        <color rgb="FF3F3F3F"/>
        <sz val="11.0"/>
      </rPr>
      <t>Writing</t>
    </r>
    <r>
      <rPr>
        <rFont val="Merriweather"/>
        <color rgb="FF3F3F3F"/>
        <sz val="11.0"/>
      </rPr>
      <t xml:space="preserve">: An email of complaint
</t>
    </r>
    <r>
      <rPr>
        <rFont val="Merriweather"/>
        <b/>
        <color rgb="FF3F3F3F"/>
        <sz val="11.0"/>
      </rPr>
      <t>UNIT 4B Yes, We Can!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:Ability and possibility: can, could, be able to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-ed / -ing adjectives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Sentence stress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Working out meaning from context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Understanding tips and benefits; listening for gist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Talking about ability and possibility; talking about tips for learning English
</t>
    </r>
    <r>
      <rPr>
        <rFont val="Merriweather"/>
        <b/>
        <color rgb="FF3F3F3F"/>
        <sz val="11.0"/>
      </rPr>
      <t>Revise and check p.46-47</t>
    </r>
  </si>
  <si>
    <t>WEEK 25</t>
  </si>
  <si>
    <r>
      <rPr>
        <rFont val="Merriweather"/>
        <b/>
        <color rgb="FF3F3F3F"/>
        <sz val="11.0"/>
      </rPr>
      <t>UNIT 4A Modern Manners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:Obligation and prohibition: have to, must, should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Phone Language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Silent consonants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Assessing a point of view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:Understanding problems and advice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:Talking about phone use; saying what you think is right </t>
    </r>
    <r>
      <rPr>
        <rFont val="Merriweather"/>
        <b/>
        <color rgb="FF3F3F3F"/>
        <sz val="11.0"/>
      </rPr>
      <t>Writing</t>
    </r>
    <r>
      <rPr>
        <rFont val="Merriweather"/>
        <color rgb="FF3F3F3F"/>
        <sz val="11.0"/>
      </rPr>
      <t xml:space="preserve">: An email of complaint
</t>
    </r>
    <r>
      <rPr>
        <rFont val="Merriweather"/>
        <b/>
        <color rgb="FF3F3F3F"/>
        <sz val="11.0"/>
      </rPr>
      <t>UNIT 4B Yes, We Can!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:Ability and possibility: can, could, be able to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-ed / -ing adjectives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Sentence stress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Working out meaning from context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Understanding tips and benefits; listening for gist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Talking about ability and possibility; talking about tips for learning English
</t>
    </r>
    <r>
      <rPr>
        <rFont val="Merriweather"/>
        <b/>
        <color rgb="FF3F3F3F"/>
        <sz val="11.0"/>
      </rPr>
      <t>Revise and check p.46-47</t>
    </r>
  </si>
  <si>
    <t>WEEK 26</t>
  </si>
  <si>
    <r>
      <rPr>
        <rFont val="Arial"/>
        <b/>
        <color rgb="FF3F3F3F"/>
        <sz val="11.0"/>
      </rPr>
      <t>UNIT 5A Good Sports
Grammar:</t>
    </r>
    <r>
      <rPr>
        <rFont val="Arial"/>
        <b val="0"/>
        <color rgb="FF3F3F3F"/>
        <sz val="11.0"/>
      </rPr>
      <t xml:space="preserve">Past Tenses: simple, continuous, perfect </t>
    </r>
    <r>
      <rPr>
        <rFont val="Arial"/>
        <b/>
        <color rgb="FF3F3F3F"/>
        <sz val="11.0"/>
      </rPr>
      <t xml:space="preserve">Vocabulary: </t>
    </r>
    <r>
      <rPr>
        <rFont val="Arial"/>
        <b val="0"/>
        <color rgb="FF3F3F3F"/>
        <sz val="11.0"/>
      </rPr>
      <t>Sport</t>
    </r>
    <r>
      <rPr>
        <rFont val="Arial"/>
        <b/>
        <color rgb="FF3F3F3F"/>
        <sz val="11.0"/>
      </rPr>
      <t xml:space="preserve"> Pronounciation:</t>
    </r>
    <r>
      <rPr>
        <rFont val="Arial"/>
        <b val="0"/>
        <color rgb="FF3F3F3F"/>
        <sz val="11.0"/>
      </rPr>
      <t xml:space="preserve"> /ɔː/ and /ɜː/</t>
    </r>
    <r>
      <rPr>
        <rFont val="Arial"/>
        <b/>
        <color rgb="FF3F3F3F"/>
        <sz val="11.0"/>
      </rPr>
      <t xml:space="preserve"> Reading: </t>
    </r>
    <r>
      <rPr>
        <rFont val="Arial"/>
        <b val="0"/>
        <color rgb="FF3F3F3F"/>
        <sz val="11.0"/>
      </rPr>
      <t xml:space="preserve">Understanding how examples support main point </t>
    </r>
    <r>
      <rPr>
        <rFont val="Arial"/>
        <b/>
        <color rgb="FF3F3F3F"/>
        <sz val="11.0"/>
      </rPr>
      <t>Listening:</t>
    </r>
    <r>
      <rPr>
        <rFont val="Arial"/>
        <b val="0"/>
        <color rgb="FF3F3F3F"/>
        <sz val="11.0"/>
      </rPr>
      <t>Understanding an interview</t>
    </r>
    <r>
      <rPr>
        <rFont val="Arial"/>
        <b/>
        <color rgb="FF3F3F3F"/>
        <sz val="11.0"/>
      </rPr>
      <t xml:space="preserve"> Speaking:</t>
    </r>
    <r>
      <rPr>
        <rFont val="Arial"/>
        <b val="0"/>
        <color rgb="FF3F3F3F"/>
        <sz val="11.0"/>
      </rPr>
      <t>Talking about sport; telling an anecdote</t>
    </r>
    <r>
      <rPr>
        <rFont val="Arial"/>
        <b/>
        <color rgb="FF3F3F3F"/>
        <sz val="11.0"/>
      </rPr>
      <t xml:space="preserve"> Writing: </t>
    </r>
    <r>
      <rPr>
        <rFont val="Arial"/>
        <b val="0"/>
        <color rgb="FF3F3F3F"/>
        <sz val="11.0"/>
      </rPr>
      <t>Telling a story</t>
    </r>
    <r>
      <rPr>
        <rFont val="Arial"/>
        <b/>
        <color rgb="FF3F3F3F"/>
        <sz val="11.0"/>
      </rPr>
      <t xml:space="preserve">
UNIT 5B Best Friens Forever
Grammar:</t>
    </r>
    <r>
      <rPr>
        <rFont val="Arial"/>
        <b val="0"/>
        <color rgb="FF3F3F3F"/>
        <sz val="11.0"/>
      </rPr>
      <t xml:space="preserve">Past and present habits and states </t>
    </r>
    <r>
      <rPr>
        <rFont val="Arial"/>
        <b/>
        <color rgb="FF3F3F3F"/>
        <sz val="11.0"/>
      </rPr>
      <t xml:space="preserve">Vocabulary: </t>
    </r>
    <r>
      <rPr>
        <rFont val="Arial"/>
        <b val="0"/>
        <color rgb="FF3F3F3F"/>
        <sz val="11.0"/>
      </rPr>
      <t>Relationships</t>
    </r>
    <r>
      <rPr>
        <rFont val="Arial"/>
        <b/>
        <color rgb="FF3F3F3F"/>
        <sz val="11.0"/>
      </rPr>
      <t xml:space="preserve"> Pronounciation: </t>
    </r>
    <r>
      <rPr>
        <rFont val="Arial"/>
        <b val="0"/>
        <color rgb="FF3F3F3F"/>
        <sz val="11.0"/>
      </rPr>
      <t>The letter s, used to</t>
    </r>
    <r>
      <rPr>
        <rFont val="Arial"/>
        <b/>
        <color rgb="FF3F3F3F"/>
        <sz val="11.0"/>
      </rPr>
      <t xml:space="preserve"> Reading: </t>
    </r>
    <r>
      <rPr>
        <rFont val="Arial"/>
        <b val="0"/>
        <color rgb="FF3F3F3F"/>
        <sz val="11.0"/>
      </rPr>
      <t>Understanding a relationship story</t>
    </r>
    <r>
      <rPr>
        <rFont val="Arial"/>
        <b/>
        <color rgb="FF3F3F3F"/>
        <sz val="11.0"/>
      </rPr>
      <t xml:space="preserve"> Listening: </t>
    </r>
    <r>
      <rPr>
        <rFont val="Arial"/>
        <b val="0"/>
        <color rgb="FF3F3F3F"/>
        <sz val="11.0"/>
      </rPr>
      <t>Understanding facts and supporting information</t>
    </r>
    <r>
      <rPr>
        <rFont val="Arial"/>
        <b/>
        <color rgb="FF3F3F3F"/>
        <sz val="11.0"/>
      </rPr>
      <t xml:space="preserve"> Speaking: </t>
    </r>
    <r>
      <rPr>
        <rFont val="Arial"/>
        <b val="0"/>
        <color rgb="FF3F3F3F"/>
        <sz val="11.0"/>
      </rPr>
      <t>Talking about relationships; talking about past and present habits; presenting an opinion</t>
    </r>
    <r>
      <rPr>
        <rFont val="Arial"/>
        <b/>
        <color rgb="FF3F3F3F"/>
        <sz val="11.0"/>
      </rPr>
      <t xml:space="preserve">
Practical English  p.56-57</t>
    </r>
  </si>
  <si>
    <t>WEEK 27</t>
  </si>
  <si>
    <t>Quiz 4</t>
  </si>
  <si>
    <t xml:space="preserve">National Sovereignty and Children's Day </t>
  </si>
  <si>
    <r>
      <rPr>
        <rFont val="Arial"/>
        <b/>
        <color rgb="FF3F3F3F"/>
        <sz val="11.0"/>
      </rPr>
      <t xml:space="preserve">
UNIT 6A Extra Information
Grammar: </t>
    </r>
    <r>
      <rPr>
        <rFont val="Arial"/>
        <b val="0"/>
        <color rgb="FF3F3F3F"/>
        <sz val="11.0"/>
      </rPr>
      <t>Passive (all tenses)</t>
    </r>
    <r>
      <rPr>
        <rFont val="Arial"/>
        <b/>
        <color rgb="FF3F3F3F"/>
        <sz val="11.0"/>
      </rPr>
      <t xml:space="preserve"> Vocabulary: </t>
    </r>
    <r>
      <rPr>
        <rFont val="Arial"/>
        <b val="0"/>
        <color rgb="FF3F3F3F"/>
        <sz val="11.0"/>
      </rPr>
      <t>Cinema</t>
    </r>
    <r>
      <rPr>
        <rFont val="Arial"/>
        <b/>
        <color rgb="FF3F3F3F"/>
        <sz val="11.0"/>
      </rPr>
      <t xml:space="preserve"> Pronounciation: </t>
    </r>
    <r>
      <rPr>
        <rFont val="Arial"/>
        <b val="0"/>
        <color rgb="FF3F3F3F"/>
        <sz val="11.0"/>
      </rPr>
      <t>Regular and irregular past participles</t>
    </r>
    <r>
      <rPr>
        <rFont val="Arial"/>
        <b/>
        <color rgb="FF3F3F3F"/>
        <sz val="11.0"/>
      </rPr>
      <t xml:space="preserve"> Reading: </t>
    </r>
    <r>
      <rPr>
        <rFont val="Arial"/>
        <b val="0"/>
        <color rgb="FF3F3F3F"/>
        <sz val="11.0"/>
      </rPr>
      <t>Identifying positive and negative connotation</t>
    </r>
    <r>
      <rPr>
        <rFont val="Arial"/>
        <b/>
        <color rgb="FF3F3F3F"/>
        <sz val="11.0"/>
      </rPr>
      <t xml:space="preserve"> Listening: </t>
    </r>
    <r>
      <rPr>
        <rFont val="Arial"/>
        <b val="0"/>
        <color rgb="FF3F3F3F"/>
        <sz val="11.0"/>
      </rPr>
      <t>Focusing on content words for note-taking</t>
    </r>
    <r>
      <rPr>
        <rFont val="Arial"/>
        <b/>
        <color rgb="FF3F3F3F"/>
        <sz val="11.0"/>
      </rPr>
      <t xml:space="preserve"> Speaking:</t>
    </r>
    <r>
      <rPr>
        <rFont val="Arial"/>
        <b val="0"/>
        <color rgb="FF3F3F3F"/>
        <sz val="11.0"/>
      </rPr>
      <t>Talking about cinema</t>
    </r>
    <r>
      <rPr>
        <rFont val="Arial"/>
        <b/>
        <color rgb="FF3F3F3F"/>
        <sz val="11.0"/>
      </rPr>
      <t xml:space="preserve"> Writing: </t>
    </r>
    <r>
      <rPr>
        <rFont val="Arial"/>
        <b val="0"/>
        <color rgb="FF3F3F3F"/>
        <sz val="11.0"/>
      </rPr>
      <t>A film review</t>
    </r>
    <r>
      <rPr>
        <rFont val="Arial"/>
        <b/>
        <color rgb="FF3F3F3F"/>
        <sz val="11.0"/>
      </rPr>
      <t xml:space="preserve">
UNIT 6B In the Picture
Grammar: </t>
    </r>
    <r>
      <rPr>
        <rFont val="Arial"/>
        <b val="0"/>
        <color rgb="FF3F3F3F"/>
        <sz val="11.0"/>
      </rPr>
      <t>Modals of deduction: might, can't, must</t>
    </r>
    <r>
      <rPr>
        <rFont val="Arial"/>
        <b/>
        <color rgb="FF3F3F3F"/>
        <sz val="11.0"/>
      </rPr>
      <t xml:space="preserve"> Vocabulary: </t>
    </r>
    <r>
      <rPr>
        <rFont val="Arial"/>
        <b val="0"/>
        <color rgb="FF3F3F3F"/>
        <sz val="11.0"/>
      </rPr>
      <t xml:space="preserve">The body Pronounciation: Dipthongs </t>
    </r>
    <r>
      <rPr>
        <rFont val="Arial"/>
        <b/>
        <color rgb="FF3F3F3F"/>
        <sz val="11.0"/>
      </rPr>
      <t xml:space="preserve">Reading: </t>
    </r>
    <r>
      <rPr>
        <rFont val="Arial"/>
        <b val="0"/>
        <color rgb="FF3F3F3F"/>
        <sz val="11.0"/>
      </rPr>
      <t>Interpreting visual information</t>
    </r>
    <r>
      <rPr>
        <rFont val="Arial"/>
        <b/>
        <color rgb="FF3F3F3F"/>
        <sz val="11.0"/>
      </rPr>
      <t xml:space="preserve"> Listening: </t>
    </r>
    <r>
      <rPr>
        <rFont val="Arial"/>
        <b val="0"/>
        <color rgb="FF3F3F3F"/>
        <sz val="11.0"/>
      </rPr>
      <t xml:space="preserve">Checking assumptions; understanding advice </t>
    </r>
    <r>
      <rPr>
        <rFont val="Arial"/>
        <b/>
        <color rgb="FF3F3F3F"/>
        <sz val="11.0"/>
      </rPr>
      <t xml:space="preserve">Speaking: </t>
    </r>
    <r>
      <rPr>
        <rFont val="Arial"/>
        <b val="0"/>
        <color rgb="FF3F3F3F"/>
        <sz val="11.0"/>
      </rPr>
      <t>Talking about profile photos</t>
    </r>
    <r>
      <rPr>
        <rFont val="Arial"/>
        <b/>
        <color rgb="FF3F3F3F"/>
        <sz val="11.0"/>
      </rPr>
      <t xml:space="preserve">
Revise and check  p.66-67</t>
    </r>
  </si>
  <si>
    <t>Presentation Week 
*No coursebook material will be covered this week. Only presentations will be conducted.
**Writing lessons will continue as planned.</t>
  </si>
  <si>
    <t>WEEK 28</t>
  </si>
  <si>
    <r>
      <rPr>
        <rFont val="Merriweather"/>
        <color rgb="FF3F3F3F"/>
        <sz val="22.0"/>
      </rPr>
      <t>PR</t>
    </r>
    <r>
      <rPr>
        <rFont val="Merriweather"/>
        <color rgb="FF000000"/>
        <sz val="22.0"/>
      </rPr>
      <t>ESENTATION 3</t>
    </r>
  </si>
  <si>
    <t>Labour Day</t>
  </si>
  <si>
    <t>WEEK 29</t>
  </si>
  <si>
    <r>
      <rPr>
        <rFont val="Merriweather"/>
        <b/>
        <color rgb="FF3F3F3F"/>
        <sz val="11.0"/>
      </rPr>
      <t>UNIT 7A Term Time</t>
    </r>
    <r>
      <rPr>
        <rFont val="Merriweather"/>
        <b val="0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b val="0"/>
        <color rgb="FF3F3F3F"/>
        <sz val="11.0"/>
      </rPr>
      <t xml:space="preserve">:First conditional and future time clauses + when, until, etc. </t>
    </r>
    <r>
      <rPr>
        <rFont val="Merriweather"/>
        <b/>
        <color rgb="FF3F3F3F"/>
        <sz val="11.0"/>
      </rPr>
      <t>Vocabulary</t>
    </r>
    <r>
      <rPr>
        <rFont val="Merriweather"/>
        <b val="0"/>
        <color rgb="FF3F3F3F"/>
        <sz val="11.0"/>
      </rPr>
      <t xml:space="preserve">: Education </t>
    </r>
    <r>
      <rPr>
        <rFont val="Merriweather"/>
        <b/>
        <color rgb="FF3F3F3F"/>
        <sz val="11.0"/>
      </rPr>
      <t>Pronounciation</t>
    </r>
    <r>
      <rPr>
        <rFont val="Merriweather"/>
        <b val="0"/>
        <color rgb="FF3F3F3F"/>
        <sz val="11.0"/>
      </rPr>
      <t xml:space="preserve">: The letter u </t>
    </r>
    <r>
      <rPr>
        <rFont val="Merriweather"/>
        <b/>
        <color rgb="FF3F3F3F"/>
        <sz val="11.0"/>
      </rPr>
      <t>Reading</t>
    </r>
    <r>
      <rPr>
        <rFont val="Merriweather"/>
        <b val="0"/>
        <color rgb="FF3F3F3F"/>
        <sz val="11.0"/>
      </rPr>
      <t xml:space="preserve">: Understanding points of view </t>
    </r>
    <r>
      <rPr>
        <rFont val="Merriweather"/>
        <b/>
        <color rgb="FF3F3F3F"/>
        <sz val="11.0"/>
      </rPr>
      <t>Listening</t>
    </r>
    <r>
      <rPr>
        <rFont val="Merriweather"/>
        <b val="0"/>
        <color rgb="FF3F3F3F"/>
        <sz val="11.0"/>
      </rPr>
      <t xml:space="preserve">: Checking predictions </t>
    </r>
    <r>
      <rPr>
        <rFont val="Merriweather"/>
        <b/>
        <color rgb="FF3F3F3F"/>
        <sz val="11.0"/>
      </rPr>
      <t>Speaking</t>
    </r>
    <r>
      <rPr>
        <rFont val="Merriweather"/>
        <b val="0"/>
        <color rgb="FF3F3F3F"/>
        <sz val="11.0"/>
      </rPr>
      <t xml:space="preserve">:Talking about your education; organizing and presenting your opinions 
</t>
    </r>
    <r>
      <rPr>
        <rFont val="Merriweather"/>
        <b/>
        <color rgb="FF3F3F3F"/>
        <sz val="11.0"/>
      </rPr>
      <t>UNIT 7B Best Friens Forever</t>
    </r>
    <r>
      <rPr>
        <rFont val="Merriweather"/>
        <b val="0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b val="0"/>
        <color rgb="FF3F3F3F"/>
        <sz val="11.0"/>
      </rPr>
      <t xml:space="preserve">:Second conditional; choosing between conditionals </t>
    </r>
    <r>
      <rPr>
        <rFont val="Merriweather"/>
        <b/>
        <color rgb="FF3F3F3F"/>
        <sz val="11.0"/>
      </rPr>
      <t>Vocabulary</t>
    </r>
    <r>
      <rPr>
        <rFont val="Merriweather"/>
        <b val="0"/>
        <color rgb="FF3F3F3F"/>
        <sz val="11.0"/>
      </rPr>
      <t xml:space="preserve">: Houses </t>
    </r>
    <r>
      <rPr>
        <rFont val="Merriweather"/>
        <b/>
        <color rgb="FF3F3F3F"/>
        <sz val="11.0"/>
      </rPr>
      <t>Pronounciation</t>
    </r>
    <r>
      <rPr>
        <rFont val="Merriweather"/>
        <b val="0"/>
        <color rgb="FF3F3F3F"/>
        <sz val="11.0"/>
      </rPr>
      <t xml:space="preserve">: Sentence stress, the letter c </t>
    </r>
    <r>
      <rPr>
        <rFont val="Merriweather"/>
        <b/>
        <color rgb="FF3F3F3F"/>
        <sz val="11.0"/>
      </rPr>
      <t>Reading</t>
    </r>
    <r>
      <rPr>
        <rFont val="Merriweather"/>
        <b val="0"/>
        <color rgb="FF3F3F3F"/>
        <sz val="11.0"/>
      </rPr>
      <t xml:space="preserve">: Understanding pros and cons; understanding biographical information </t>
    </r>
    <r>
      <rPr>
        <rFont val="Merriweather"/>
        <b/>
        <color rgb="FF3F3F3F"/>
        <sz val="11.0"/>
      </rPr>
      <t>Listening</t>
    </r>
    <r>
      <rPr>
        <rFont val="Merriweather"/>
        <b val="0"/>
        <color rgb="FF3F3F3F"/>
        <sz val="11.0"/>
      </rPr>
      <t xml:space="preserve">: Using visual information to understand biographical information </t>
    </r>
    <r>
      <rPr>
        <rFont val="Merriweather"/>
        <b/>
        <color rgb="FF3F3F3F"/>
        <sz val="11.0"/>
      </rPr>
      <t>Speaking</t>
    </r>
    <r>
      <rPr>
        <rFont val="Merriweather"/>
        <b val="0"/>
        <color rgb="FF3F3F3F"/>
        <sz val="11.0"/>
      </rPr>
      <t xml:space="preserve">: Discussing pros and cons of living at home; talking about future possibility and imaginary situations (first and second conditionals); describing a dream home </t>
    </r>
    <r>
      <rPr>
        <rFont val="Merriweather"/>
        <b/>
        <color rgb="FF3F3F3F"/>
        <sz val="11.0"/>
      </rPr>
      <t>Writing</t>
    </r>
    <r>
      <rPr>
        <rFont val="Merriweather"/>
        <b val="0"/>
        <color rgb="FF3F3F3F"/>
        <sz val="11.0"/>
      </rPr>
      <t xml:space="preserve">: Describing a house or  flat
</t>
    </r>
    <r>
      <rPr>
        <rFont val="Merriweather"/>
        <b/>
        <color rgb="FF3F3F3F"/>
        <sz val="11.0"/>
      </rPr>
      <t>Practical English  p.76-77</t>
    </r>
  </si>
  <si>
    <t>WEEK 30</t>
  </si>
  <si>
    <t>12
Presentation 4-Short Movie Contest</t>
  </si>
  <si>
    <t>Eid Al-Adha Holiday</t>
  </si>
  <si>
    <r>
      <rPr>
        <rFont val="Merriweather"/>
        <b/>
        <color rgb="FF3F3F3F"/>
        <sz val="11.0"/>
      </rPr>
      <t>UNIT 8A The Right Job for You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 Choosing between gerunds and infinitives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Work </t>
    </r>
    <r>
      <rPr>
        <rFont val="Merriweather"/>
        <b/>
        <color rgb="FF3F3F3F"/>
        <sz val="11.0"/>
      </rPr>
      <t>Pronunciation</t>
    </r>
    <r>
      <rPr>
        <rFont val="Merriweather"/>
        <color rgb="FF3F3F3F"/>
        <sz val="11.0"/>
      </rPr>
      <t xml:space="preserve">: Word stress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Predicting from evidence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Listening for note-taking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Asking about somebody's job; explaining what happened; presenting a product </t>
    </r>
    <r>
      <rPr>
        <rFont val="Merriweather"/>
        <b/>
        <color rgb="FF3F3F3F"/>
        <sz val="11.0"/>
      </rPr>
      <t>Writing</t>
    </r>
    <r>
      <rPr>
        <rFont val="Merriweather"/>
        <color rgb="FF3F3F3F"/>
        <sz val="11.0"/>
      </rPr>
      <t xml:space="preserve">: A covering email
</t>
    </r>
    <r>
      <rPr>
        <rFont val="Merriweather"/>
        <b/>
        <color rgb="FF3F3F3F"/>
        <sz val="11.0"/>
      </rPr>
      <t>UNIT 8B Service with a Smile?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 Reported speech: sentences and questions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Making nouns from verbs </t>
    </r>
    <r>
      <rPr>
        <rFont val="Merriweather"/>
        <b/>
        <color rgb="FF3F3F3F"/>
        <sz val="11.0"/>
      </rPr>
      <t>Pronunciation</t>
    </r>
    <r>
      <rPr>
        <rFont val="Merriweather"/>
        <color rgb="FF3F3F3F"/>
        <sz val="11.0"/>
      </rPr>
      <t xml:space="preserve">: The letters ai and air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Understanding the main point in a short text; predicting the end of a story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Understanding the order of events; understanding how to do something better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Sharing personal experience; role-playing complaining   
</t>
    </r>
    <r>
      <rPr>
        <rFont val="Merriweather"/>
        <b/>
        <color rgb="FF3F3F3F"/>
        <sz val="11.0"/>
      </rPr>
      <t>Revise and Check p.86-87</t>
    </r>
  </si>
  <si>
    <t>WEEK 31</t>
  </si>
  <si>
    <t>Eid Al-Adha Hol. &amp;
Commemoration of Atatürk, Youth and Sports Day</t>
  </si>
  <si>
    <t>WEEK 32</t>
  </si>
  <si>
    <t>Progress Test 3</t>
  </si>
  <si>
    <r>
      <rPr>
        <rFont val="Merriweather"/>
        <b/>
        <color rgb="FF3F3F3F"/>
        <sz val="11.0"/>
      </rPr>
      <t>*There will be no classes on the days of progress tests.
UNIT 9A I Was So Lucky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:Third conditional 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Making adjectives and adverbs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Sentence rhytym, weak pronounciation of have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Identifying topic sentence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Listening for retelling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Talking about luck
</t>
    </r>
    <r>
      <rPr>
        <rFont val="Merriweather"/>
        <b/>
        <color rgb="FF3F3F3F"/>
        <sz val="11.0"/>
      </rPr>
      <t>UNIT 9B Power Cut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 Quantifiers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Electronic Devices </t>
    </r>
    <r>
      <rPr>
        <rFont val="Merriweather"/>
        <b/>
        <color rgb="FF3F3F3F"/>
        <sz val="11.0"/>
      </rPr>
      <t>Pronounciation</t>
    </r>
    <r>
      <rPr>
        <rFont val="Merriweather"/>
        <color rgb="FF3F3F3F"/>
        <sz val="11.0"/>
      </rPr>
      <t xml:space="preserve">: Linking, ough and augh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Understanding technical language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Listening for note-taking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Talking about power cuts; discussing digital habits </t>
    </r>
    <r>
      <rPr>
        <rFont val="Merriweather"/>
        <b/>
        <color rgb="FF3F3F3F"/>
        <sz val="11.0"/>
      </rPr>
      <t>Writing</t>
    </r>
    <r>
      <rPr>
        <rFont val="Merriweather"/>
        <color rgb="FF3F3F3F"/>
        <sz val="11.0"/>
      </rPr>
      <t xml:space="preserve">: A for and against essay
</t>
    </r>
    <r>
      <rPr>
        <rFont val="Merriweather"/>
        <b/>
        <color rgb="FF3F3F3F"/>
        <sz val="11.0"/>
      </rPr>
      <t>Practical English  p.96-97</t>
    </r>
  </si>
  <si>
    <t>WEEK 33</t>
  </si>
  <si>
    <r>
      <rPr>
        <rFont val="Merriweather"/>
        <b/>
        <color rgb="FF3F3F3F"/>
        <sz val="11.0"/>
      </rPr>
      <t>UNIT 10A Idols and Icons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 Relative clauses: defining and non-defining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Compound nouns </t>
    </r>
    <r>
      <rPr>
        <rFont val="Merriweather"/>
        <b/>
        <color rgb="FF3F3F3F"/>
        <sz val="11.0"/>
      </rPr>
      <t>Pronunciation</t>
    </r>
    <r>
      <rPr>
        <rFont val="Merriweather"/>
        <color rgb="FF3F3F3F"/>
        <sz val="11.0"/>
      </rPr>
      <t xml:space="preserve">: Word stress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Understanding biographical facts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Understanding biographical facts; listening for note-taking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Asking questions using relative clauses; talking about things, people, and places you like or admire </t>
    </r>
    <r>
      <rPr>
        <rFont val="Merriweather"/>
        <b/>
        <color rgb="FF3F3F3F"/>
        <sz val="11.0"/>
      </rPr>
      <t>Writing</t>
    </r>
    <r>
      <rPr>
        <rFont val="Merriweather"/>
        <color rgb="FF3F3F3F"/>
        <sz val="11.0"/>
      </rPr>
      <t xml:space="preserve">: A biography
</t>
    </r>
    <r>
      <rPr>
        <rFont val="Merriweather"/>
        <b/>
        <color rgb="FF3F3F3F"/>
        <sz val="11.0"/>
      </rPr>
      <t>UNIT 10B And the murderer is...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 Question tags </t>
    </r>
    <r>
      <rPr>
        <rFont val="Merriweather"/>
        <b/>
        <color rgb="FF3F3F3F"/>
        <sz val="11.0"/>
      </rPr>
      <t>Vocabulary</t>
    </r>
    <r>
      <rPr>
        <rFont val="Merriweather"/>
        <color rgb="FF3F3F3F"/>
        <sz val="11.0"/>
      </rPr>
      <t xml:space="preserve">: Crime </t>
    </r>
    <r>
      <rPr>
        <rFont val="Merriweather"/>
        <b/>
        <color rgb="FF3F3F3F"/>
        <sz val="11.0"/>
      </rPr>
      <t>Pronunciation</t>
    </r>
    <r>
      <rPr>
        <rFont val="Merriweather"/>
        <color rgb="FF3F3F3F"/>
        <sz val="11.0"/>
      </rPr>
      <t xml:space="preserve">: Intonation in question tags </t>
    </r>
    <r>
      <rPr>
        <rFont val="Merriweather"/>
        <b/>
        <color rgb="FF3F3F3F"/>
        <sz val="11.0"/>
      </rPr>
      <t>Reading</t>
    </r>
    <r>
      <rPr>
        <rFont val="Merriweather"/>
        <color rgb="FF3F3F3F"/>
        <sz val="11.0"/>
      </rPr>
      <t xml:space="preserve">: Reading for detail: understanding characters, places, and events in a short story </t>
    </r>
    <r>
      <rPr>
        <rFont val="Merriweather"/>
        <b/>
        <color rgb="FF3F3F3F"/>
        <sz val="11.0"/>
      </rPr>
      <t>Listening</t>
    </r>
    <r>
      <rPr>
        <rFont val="Merriweather"/>
        <color rgb="FF3F3F3F"/>
        <sz val="11.0"/>
      </rPr>
      <t xml:space="preserve">: Understanding evidence and opinions; making biographical notes </t>
    </r>
    <r>
      <rPr>
        <rFont val="Merriweather"/>
        <b/>
        <color rgb="FF3F3F3F"/>
        <sz val="11.0"/>
      </rPr>
      <t>Speaking</t>
    </r>
    <r>
      <rPr>
        <rFont val="Merriweather"/>
        <color rgb="FF3F3F3F"/>
        <sz val="11.0"/>
      </rPr>
      <t xml:space="preserve">: Checking information (question tags)
</t>
    </r>
    <r>
      <rPr>
        <rFont val="Merriweather"/>
        <b/>
        <color rgb="FF3F3F3F"/>
        <sz val="11.0"/>
      </rPr>
      <t>Revise and Check p.105-106</t>
    </r>
  </si>
  <si>
    <t>WEEK 34</t>
  </si>
  <si>
    <t xml:space="preserve">
                              REVIEW WEEK</t>
  </si>
  <si>
    <t>Portfolio 3&amp;4 and 
Class Participation 2</t>
  </si>
  <si>
    <t>The end of the Spring term classes</t>
  </si>
  <si>
    <t>Final Exam</t>
  </si>
  <si>
    <t>Final Make-up Exam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</si>
</sst>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1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b/>
      <sz val="11.0"/>
      <color rgb="FF3F3F3F"/>
      <name val="Merriweather"/>
    </font>
    <font>
      <b/>
      <sz val="11.0"/>
      <color rgb="FF595959"/>
      <name val="Merriweather"/>
    </font>
    <font/>
    <font>
      <b/>
      <sz val="16.0"/>
      <color theme="1"/>
      <name val="Merriweather"/>
    </font>
    <font>
      <sz val="18.0"/>
      <color theme="1"/>
      <name val="Merriweather"/>
    </font>
    <font>
      <b/>
      <sz val="11.0"/>
      <color rgb="FF3F3F3F"/>
      <name val="Arial"/>
    </font>
    <font>
      <b/>
      <sz val="12.0"/>
      <color rgb="FF3F3F3F"/>
      <name val="Arial"/>
    </font>
    <font>
      <b/>
      <sz val="12.0"/>
      <color theme="1"/>
      <name val="Merriweather"/>
    </font>
    <font>
      <sz val="22.0"/>
      <color rgb="FF3F3F3F"/>
      <name val="Merriweather"/>
    </font>
    <font>
      <sz val="11.0"/>
      <color rgb="FFFF0000"/>
      <name val="Merriweather"/>
    </font>
    <font>
      <b/>
      <sz val="11.0"/>
      <color theme="1"/>
      <name val="Merriweather"/>
    </font>
    <font>
      <sz val="11.0"/>
      <color theme="1"/>
      <name val="Merriweather"/>
    </font>
    <font>
      <b/>
      <sz val="14.0"/>
      <color theme="1"/>
      <name val="Merriweather"/>
    </font>
    <font>
      <b/>
      <sz val="14.0"/>
      <color rgb="FF3F3F3F"/>
      <name val="Merriweather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F4E2A2"/>
        <bgColor rgb="FFF4E2A2"/>
      </patternFill>
    </fill>
    <fill>
      <patternFill patternType="solid">
        <fgColor theme="4"/>
        <bgColor theme="4"/>
      </patternFill>
    </fill>
    <fill>
      <patternFill patternType="solid">
        <fgColor rgb="FFC00000"/>
        <bgColor rgb="FFC00000"/>
      </patternFill>
    </fill>
    <fill>
      <patternFill patternType="solid">
        <fgColor rgb="FF8E7CC3"/>
        <bgColor rgb="FF8E7CC3"/>
      </patternFill>
    </fill>
    <fill>
      <patternFill patternType="solid">
        <fgColor rgb="FFF0C2BD"/>
        <bgColor rgb="FFF0C2BD"/>
      </patternFill>
    </fill>
    <fill>
      <patternFill patternType="solid">
        <fgColor rgb="FFFF99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F6B26B"/>
        <bgColor rgb="FFF6B26B"/>
      </patternFill>
    </fill>
    <fill>
      <patternFill patternType="solid">
        <fgColor rgb="FF9FC5DA"/>
        <bgColor rgb="FF9FC5DA"/>
      </patternFill>
    </fill>
    <fill>
      <patternFill patternType="solid">
        <fgColor rgb="FFE8A49C"/>
        <bgColor rgb="FFE8A49C"/>
      </patternFill>
    </fill>
  </fills>
  <borders count="16">
    <border/>
    <border>
      <left/>
      <right/>
      <top/>
      <bottom/>
    </border>
    <border>
      <bottom style="medium">
        <color rgb="FF4C7226"/>
      </bottom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 style="thin">
        <color rgb="FFD8D8D8"/>
      </right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D8D8D8"/>
      </right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ont="1">
      <alignment horizontal="left" vertical="center"/>
    </xf>
    <xf borderId="1" fillId="2" fontId="3" numFmtId="0" xfId="0" applyAlignment="1" applyBorder="1" applyFont="1">
      <alignment vertical="center"/>
    </xf>
    <xf borderId="1" fillId="2" fontId="1" numFmtId="0" xfId="0" applyAlignment="1" applyBorder="1" applyFont="1">
      <alignment vertical="top"/>
    </xf>
    <xf borderId="1" fillId="2" fontId="3" numFmtId="0" xfId="0" applyAlignment="1" applyBorder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1" fillId="3" fontId="7" numFmtId="0" xfId="0" applyAlignment="1" applyBorder="1" applyFill="1" applyFont="1">
      <alignment shrinkToFit="0" vertical="top" wrapText="1"/>
    </xf>
    <xf borderId="1" fillId="3" fontId="7" numFmtId="0" xfId="0" applyAlignment="1" applyBorder="1" applyFont="1">
      <alignment vertical="top"/>
    </xf>
    <xf borderId="0" fillId="0" fontId="1" numFmtId="0" xfId="0" applyAlignment="1" applyFont="1">
      <alignment shrinkToFit="0" vertical="top" wrapText="1"/>
    </xf>
    <xf borderId="0" fillId="0" fontId="1" numFmtId="164" xfId="0" applyAlignment="1" applyFont="1" applyNumberFormat="1">
      <alignment shrinkToFit="0" vertical="top" wrapText="1"/>
    </xf>
    <xf borderId="1" fillId="4" fontId="6" numFmtId="164" xfId="0" applyAlignment="1" applyBorder="1" applyFill="1" applyFont="1" applyNumberFormat="1">
      <alignment horizontal="left" shrinkToFit="0" vertical="bottom" wrapText="1"/>
    </xf>
    <xf borderId="1" fillId="4" fontId="1" numFmtId="0" xfId="0" applyAlignment="1" applyBorder="1" applyFont="1">
      <alignment vertical="top"/>
    </xf>
    <xf borderId="1" fillId="2" fontId="1" numFmtId="0" xfId="0" applyAlignment="1" applyBorder="1" applyFont="1">
      <alignment horizontal="right" vertical="bottom"/>
    </xf>
    <xf borderId="3" fillId="4" fontId="8" numFmtId="0" xfId="0" applyAlignment="1" applyBorder="1" applyFont="1">
      <alignment horizontal="left" shrinkToFit="0" vertical="top" wrapText="1"/>
    </xf>
    <xf borderId="4" fillId="4" fontId="1" numFmtId="0" xfId="0" applyAlignment="1" applyBorder="1" applyFont="1">
      <alignment shrinkToFit="0" vertical="top" wrapText="1"/>
    </xf>
    <xf borderId="5" fillId="0" fontId="9" numFmtId="0" xfId="0" applyAlignment="1" applyBorder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9" numFmtId="0" xfId="0" applyAlignment="1" applyBorder="1" applyFont="1">
      <alignment vertical="top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0" fillId="0" fontId="2" numFmtId="0" xfId="0" applyAlignment="1" applyFont="1">
      <alignment horizontal="right" vertical="center"/>
    </xf>
    <xf borderId="1" fillId="4" fontId="6" numFmtId="164" xfId="0" applyAlignment="1" applyBorder="1" applyFont="1" applyNumberFormat="1">
      <alignment horizontal="left" vertical="bottom"/>
    </xf>
    <xf borderId="1" fillId="5" fontId="7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readingOrder="0" shrinkToFit="0" vertical="top" wrapText="1"/>
    </xf>
    <xf borderId="0" fillId="0" fontId="1" numFmtId="0" xfId="0" applyAlignment="1" applyFont="1">
      <alignment horizontal="left" shrinkToFit="0" vertical="bottom" wrapText="1"/>
    </xf>
    <xf borderId="11" fillId="6" fontId="10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vertical="bottom"/>
    </xf>
    <xf borderId="0" fillId="0" fontId="7" numFmtId="0" xfId="0" applyAlignment="1" applyFont="1">
      <alignment vertical="top"/>
    </xf>
    <xf borderId="1" fillId="3" fontId="1" numFmtId="0" xfId="0" applyAlignment="1" applyBorder="1" applyFont="1">
      <alignment vertical="top"/>
    </xf>
    <xf borderId="12" fillId="7" fontId="11" numFmtId="0" xfId="0" applyAlignment="1" applyBorder="1" applyFill="1" applyFont="1">
      <alignment horizontal="center" readingOrder="0" shrinkToFit="0" vertical="center" wrapText="1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1" fillId="8" fontId="1" numFmtId="0" xfId="0" applyAlignment="1" applyBorder="1" applyFill="1" applyFont="1">
      <alignment readingOrder="0" vertical="top"/>
    </xf>
    <xf borderId="12" fillId="4" fontId="1" numFmtId="0" xfId="0" applyAlignment="1" applyBorder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0" fillId="0" fontId="12" numFmtId="0" xfId="0" applyAlignment="1" applyFont="1">
      <alignment readingOrder="0" shrinkToFit="0" vertical="top" wrapText="1"/>
    </xf>
    <xf borderId="0" fillId="0" fontId="13" numFmtId="0" xfId="0" applyAlignment="1" applyFont="1">
      <alignment shrinkToFit="0" vertical="top" wrapText="1"/>
    </xf>
    <xf borderId="11" fillId="6" fontId="11" numFmtId="0" xfId="0" applyAlignment="1" applyBorder="1" applyFont="1">
      <alignment horizontal="center" shrinkToFit="0" vertical="center" wrapText="1"/>
    </xf>
    <xf borderId="1" fillId="7" fontId="14" numFmtId="0" xfId="0" applyAlignment="1" applyBorder="1" applyFont="1">
      <alignment shrinkToFit="0" vertical="center" wrapText="1"/>
    </xf>
    <xf borderId="0" fillId="0" fontId="7" numFmtId="0" xfId="0" applyAlignment="1" applyFont="1">
      <alignment shrinkToFit="0" vertical="top" wrapText="1"/>
    </xf>
    <xf borderId="12" fillId="9" fontId="15" numFmtId="0" xfId="0" applyAlignment="1" applyBorder="1" applyFill="1" applyFont="1">
      <alignment horizontal="center" readingOrder="0" shrinkToFit="0" vertical="center" wrapText="1"/>
    </xf>
    <xf borderId="0" fillId="0" fontId="16" numFmtId="0" xfId="0" applyAlignment="1" applyFont="1">
      <alignment vertical="top"/>
    </xf>
    <xf borderId="1" fillId="7" fontId="17" numFmtId="0" xfId="0" applyAlignment="1" applyBorder="1" applyFont="1">
      <alignment horizontal="center" vertical="center"/>
    </xf>
    <xf borderId="0" fillId="0" fontId="7" numFmtId="0" xfId="0" applyAlignment="1" applyFont="1">
      <alignment readingOrder="0" shrinkToFit="0" vertical="top" wrapText="1"/>
    </xf>
    <xf borderId="15" fillId="0" fontId="14" numFmtId="0" xfId="0" applyAlignment="1" applyBorder="1" applyFont="1">
      <alignment horizontal="center" shrinkToFit="0" vertical="center" wrapText="1"/>
    </xf>
    <xf borderId="11" fillId="10" fontId="18" numFmtId="0" xfId="0" applyAlignment="1" applyBorder="1" applyFill="1" applyFont="1">
      <alignment horizontal="left" readingOrder="0" shrinkToFit="0" vertical="top" wrapText="1"/>
    </xf>
    <xf borderId="0" fillId="0" fontId="17" numFmtId="0" xfId="0" applyAlignment="1" applyFont="1">
      <alignment horizontal="center" vertical="center"/>
    </xf>
    <xf borderId="1" fillId="7" fontId="17" numFmtId="0" xfId="0" applyAlignment="1" applyBorder="1" applyFont="1">
      <alignment horizontal="center" shrinkToFit="0" vertical="center" wrapText="1"/>
    </xf>
    <xf borderId="1" fillId="7" fontId="18" numFmtId="0" xfId="0" applyAlignment="1" applyBorder="1" applyFont="1">
      <alignment vertical="top"/>
    </xf>
    <xf borderId="0" fillId="0" fontId="7" numFmtId="0" xfId="0" applyAlignment="1" applyFont="1">
      <alignment readingOrder="0" vertical="top"/>
    </xf>
    <xf borderId="11" fillId="11" fontId="19" numFmtId="0" xfId="0" applyAlignment="1" applyBorder="1" applyFill="1" applyFont="1">
      <alignment horizontal="left" shrinkToFit="0" vertical="center" wrapText="1"/>
    </xf>
    <xf borderId="4" fillId="4" fontId="1" numFmtId="0" xfId="0" applyAlignment="1" applyBorder="1" applyFont="1">
      <alignment vertical="top"/>
    </xf>
    <xf borderId="0" fillId="0" fontId="20" numFmtId="0" xfId="0" applyAlignment="1" applyFont="1">
      <alignment shrinkToFit="0" vertical="top" wrapText="1"/>
    </xf>
    <xf borderId="1" fillId="12" fontId="1" numFmtId="0" xfId="0" applyAlignment="1" applyBorder="1" applyFill="1" applyFont="1">
      <alignment readingOrder="0" vertical="top"/>
    </xf>
    <xf borderId="1" fillId="5" fontId="7" numFmtId="0" xfId="0" applyAlignment="1" applyBorder="1" applyFont="1">
      <alignment horizontal="center" shrinkToFit="0" vertical="center" wrapText="1"/>
    </xf>
    <xf borderId="1" fillId="13" fontId="20" numFmtId="0" xfId="0" applyAlignment="1" applyBorder="1" applyFill="1" applyFont="1">
      <alignment horizontal="center" vertical="center"/>
    </xf>
    <xf borderId="11" fillId="14" fontId="14" numFmtId="0" xfId="0" applyAlignment="1" applyBorder="1" applyFill="1" applyFont="1">
      <alignment horizontal="center" shrinkToFit="0" vertical="top" wrapText="1"/>
    </xf>
    <xf borderId="3" fillId="4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3" width="19.38"/>
    <col customWidth="1" min="4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6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HaftaBaşlangıcı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  <c r="I2" s="8"/>
      <c r="J2" s="9" t="s">
        <v>1</v>
      </c>
      <c r="K2" s="10">
        <v>2027.0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GünlerVeHaftalar+DATE(TakvimYılı,1,1)-WEEKDAY(DATE(TakvimYılı,1,1),(HaftaBaşlangıcı="Pazartesi")+1)+1</f>
        <v>46384</v>
      </c>
      <c r="C3" s="11">
        <v>46385.0</v>
      </c>
      <c r="D3" s="11">
        <v>46386.0</v>
      </c>
      <c r="E3" s="11">
        <v>46387.0</v>
      </c>
      <c r="F3" s="11">
        <v>46388.0</v>
      </c>
      <c r="G3" s="11">
        <v>46389.0</v>
      </c>
      <c r="H3" s="11">
        <v>46390.0</v>
      </c>
      <c r="I3" s="12"/>
      <c r="J3" s="9" t="s">
        <v>2</v>
      </c>
      <c r="K3" s="10" t="s">
        <v>3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3"/>
      <c r="G4" s="14"/>
      <c r="H4" s="1"/>
      <c r="I4" s="15"/>
      <c r="T4" s="16"/>
    </row>
    <row r="5" ht="19.5" customHeight="1">
      <c r="A5" s="1"/>
      <c r="B5" s="17">
        <f t="array" ref="B5:H5">GünlerVeHaftalar+DATE(TakvimYılı,1,1)-WEEKDAY(DATE(TakvimYılı,1,1),(HaftaBaşlangıcı="Pazartesi")+1)+8</f>
        <v>46391</v>
      </c>
      <c r="C5" s="17">
        <v>46392.0</v>
      </c>
      <c r="D5" s="17">
        <v>46393.0</v>
      </c>
      <c r="E5" s="17">
        <v>46394.0</v>
      </c>
      <c r="F5" s="17">
        <v>46395.0</v>
      </c>
      <c r="G5" s="17">
        <v>46396.0</v>
      </c>
      <c r="H5" s="17">
        <v>46397.0</v>
      </c>
      <c r="T5" s="16"/>
      <c r="U5" s="12"/>
      <c r="V5" s="12"/>
      <c r="W5" s="12"/>
      <c r="X5" s="12"/>
      <c r="Y5" s="12"/>
      <c r="Z5" s="12"/>
    </row>
    <row r="6" ht="77.25" customHeight="1">
      <c r="A6" s="1"/>
      <c r="B6" s="18"/>
      <c r="C6" s="18"/>
      <c r="D6" s="18"/>
      <c r="E6" s="18"/>
      <c r="F6" s="18"/>
      <c r="G6" s="18"/>
      <c r="H6" s="18"/>
      <c r="I6" s="1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>
        <f t="array" ref="B7:H7">GünlerVeHaftalar+DATE(TakvimYılı,1,1)-WEEKDAY(DATE(TakvimYılı,1,1),(HaftaBaşlangıcı="Pazartesi")+1)+15</f>
        <v>46398</v>
      </c>
      <c r="C7" s="11">
        <v>46399.0</v>
      </c>
      <c r="D7" s="11">
        <v>46400.0</v>
      </c>
      <c r="E7" s="11">
        <v>46401.0</v>
      </c>
      <c r="F7" s="11">
        <v>46402.0</v>
      </c>
      <c r="G7" s="11">
        <v>46403.0</v>
      </c>
      <c r="H7" s="11">
        <v>46404.0</v>
      </c>
      <c r="I7" s="12"/>
      <c r="J7" s="1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88.5" customHeight="1">
      <c r="A8" s="1"/>
      <c r="B8" s="1"/>
      <c r="C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7">
        <f t="array" ref="B9:H9">GünlerVeHaftalar+DATE(TakvimYılı,1,1)-WEEKDAY(DATE(TakvimYılı,1,1),(HaftaBaşlangıcı="Pazartesi")+1)+22</f>
        <v>46405</v>
      </c>
      <c r="C9" s="17">
        <v>46406.0</v>
      </c>
      <c r="D9" s="17">
        <v>46407.0</v>
      </c>
      <c r="E9" s="17">
        <v>46408.0</v>
      </c>
      <c r="F9" s="17">
        <v>46409.0</v>
      </c>
      <c r="G9" s="17">
        <v>46410.0</v>
      </c>
      <c r="H9" s="17">
        <v>46411.0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57.75" customHeight="1">
      <c r="A10" s="1"/>
      <c r="B10" s="18"/>
      <c r="C10" s="18"/>
      <c r="D10" s="18"/>
      <c r="E10" s="18"/>
      <c r="F10" s="18"/>
      <c r="G10" s="18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1">
        <f t="array" ref="B11:H11">GünlerVeHaftalar+DATE(TakvimYılı,1,1)-WEEKDAY(DATE(TakvimYılı,1,1),(HaftaBaşlangıcı="Pazartesi")+1)+29</f>
        <v>46412</v>
      </c>
      <c r="C11" s="11">
        <v>46413.0</v>
      </c>
      <c r="D11" s="11">
        <v>46414.0</v>
      </c>
      <c r="E11" s="11">
        <v>46415.0</v>
      </c>
      <c r="F11" s="11">
        <v>46416.0</v>
      </c>
      <c r="G11" s="11">
        <v>46417.0</v>
      </c>
      <c r="H11" s="11">
        <v>46418.0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7">
        <f t="array" ref="B13:C13">GünlerVeHaftalar+DATE(TakvimYılı,1,1)-WEEKDAY(DATE(TakvimYılı,1,1),(HaftaBaşlangıcı="Pazartesi")+1)+36</f>
        <v>46419</v>
      </c>
      <c r="C13" s="17">
        <v>46420.0</v>
      </c>
      <c r="D13" s="20" t="s">
        <v>4</v>
      </c>
      <c r="E13" s="21"/>
      <c r="F13" s="22"/>
      <c r="G13" s="22"/>
      <c r="H13" s="2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95.25" customHeight="1">
      <c r="A14" s="1"/>
      <c r="B14" s="18"/>
      <c r="C14" s="18"/>
      <c r="D14" s="24"/>
      <c r="E14" s="25"/>
      <c r="F14" s="26"/>
      <c r="G14" s="26"/>
      <c r="H14" s="2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3">
    <mergeCell ref="I4:S5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11.0"/>
    <col customWidth="1" min="2" max="2" width="14.38"/>
    <col customWidth="1" min="3" max="6" width="17.63"/>
    <col customWidth="1" min="7" max="7" width="11.25"/>
    <col customWidth="1" min="8" max="8" width="10.88"/>
    <col customWidth="1" min="9" max="9" width="0.5"/>
    <col customWidth="1" min="10" max="10" width="61.13"/>
    <col customWidth="1" min="11" max="11" width="2.5"/>
    <col customWidth="1" hidden="1" min="12" max="20" width="8.75"/>
    <col customWidth="1" min="21" max="26" width="8.75"/>
  </cols>
  <sheetData>
    <row r="1" ht="59.25" customHeight="1">
      <c r="A1" s="1"/>
      <c r="B1" s="3" t="str">
        <f>"February "&amp;TakvimYılı</f>
        <v>February 2027</v>
      </c>
      <c r="C1" s="3"/>
      <c r="D1" s="3"/>
      <c r="E1" s="4"/>
      <c r="F1" s="4"/>
      <c r="G1" s="4"/>
      <c r="H1" s="2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IF(HaftaBaşlangıcı="PAZAR", "PAZAR","PAZARTESİ")</f>
        <v>PAZARTESİ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GünlerVeHaftalar+DATE(TakvimYılı,2,1)-WEEKDAY(DATE(TakvimYılı,2,1),(HaftaBaşlangıcı="Pazartesi")+1)+1</f>
        <v>46419</v>
      </c>
      <c r="C3" s="11">
        <v>46420.0</v>
      </c>
      <c r="D3" s="11">
        <v>46421.0</v>
      </c>
      <c r="E3" s="11">
        <v>46422.0</v>
      </c>
      <c r="F3" s="11">
        <v>46423.0</v>
      </c>
      <c r="G3" s="11">
        <v>46424.0</v>
      </c>
      <c r="H3" s="11">
        <v>46425.0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GünlerVeHaftalar+DATE(TakvimYılı,2,1)-WEEKDAY(DATE(TakvimYılı,2,1),(HaftaBaşlangıcı="Pazartesi")+1)+8</f>
        <v>46426</v>
      </c>
      <c r="C5" s="29">
        <v>46427.0</v>
      </c>
      <c r="D5" s="29">
        <v>46428.0</v>
      </c>
      <c r="E5" s="29">
        <v>46429.0</v>
      </c>
      <c r="F5" s="29">
        <v>46430.0</v>
      </c>
      <c r="G5" s="29">
        <v>46431.0</v>
      </c>
      <c r="H5" s="29">
        <v>46432.0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" t="s">
        <v>11</v>
      </c>
      <c r="B6" s="30" t="s">
        <v>12</v>
      </c>
      <c r="C6" s="18"/>
      <c r="D6" s="18"/>
      <c r="E6" s="18"/>
      <c r="F6" s="18"/>
      <c r="G6" s="18"/>
      <c r="H6" s="18"/>
      <c r="J6" s="31" t="s">
        <v>13</v>
      </c>
    </row>
    <row r="7" ht="19.5" customHeight="1">
      <c r="A7" s="1"/>
      <c r="B7" s="11">
        <f t="array" ref="B7:H7">GünlerVeHaftalar+DATE(TakvimYılı,2,1)-WEEKDAY(DATE(TakvimYılı,2,1),(HaftaBaşlangıcı="Pazartesi")+1)+15</f>
        <v>46433</v>
      </c>
      <c r="C7" s="11">
        <v>46434.0</v>
      </c>
      <c r="D7" s="11">
        <v>46435.0</v>
      </c>
      <c r="E7" s="11">
        <v>46436.0</v>
      </c>
      <c r="F7" s="11">
        <v>46437.0</v>
      </c>
      <c r="G7" s="11">
        <v>46438.0</v>
      </c>
      <c r="H7" s="11">
        <v>46439.0</v>
      </c>
      <c r="T7" s="12"/>
      <c r="U7" s="12"/>
      <c r="V7" s="12"/>
      <c r="W7" s="12"/>
      <c r="X7" s="12"/>
      <c r="Y7" s="12"/>
      <c r="Z7" s="12"/>
    </row>
    <row r="8" ht="210.75" customHeight="1">
      <c r="A8" s="1" t="s">
        <v>14</v>
      </c>
      <c r="C8" s="1"/>
      <c r="D8" s="1"/>
      <c r="E8" s="1"/>
      <c r="F8" s="1"/>
      <c r="G8" s="1"/>
      <c r="H8" s="1"/>
      <c r="J8" s="15" t="s">
        <v>15</v>
      </c>
    </row>
    <row r="9" ht="19.5" customHeight="1">
      <c r="A9" s="1"/>
      <c r="B9" s="29">
        <f t="array" ref="B9:H9">GünlerVeHaftalar+DATE(TakvimYılı,2,1)-WEEKDAY(DATE(TakvimYılı,2,1),(HaftaBaşlangıcı="Pazartesi")+1)+22</f>
        <v>46440</v>
      </c>
      <c r="C9" s="29">
        <v>46441.0</v>
      </c>
      <c r="D9" s="29">
        <v>46442.0</v>
      </c>
      <c r="E9" s="29">
        <v>46443.0</v>
      </c>
      <c r="F9" s="29">
        <v>46444.0</v>
      </c>
      <c r="G9" s="29">
        <v>46445.0</v>
      </c>
      <c r="H9" s="29">
        <v>46446.0</v>
      </c>
      <c r="U9" s="12"/>
      <c r="V9" s="12"/>
      <c r="W9" s="12"/>
      <c r="X9" s="12"/>
      <c r="Y9" s="12"/>
      <c r="Z9" s="12"/>
    </row>
    <row r="10" ht="215.25" customHeight="1">
      <c r="A10" s="1" t="s">
        <v>16</v>
      </c>
      <c r="B10" s="18"/>
      <c r="C10" s="18"/>
      <c r="D10" s="18"/>
      <c r="E10" s="18"/>
      <c r="F10" s="18"/>
      <c r="G10" s="18"/>
      <c r="H10" s="18"/>
      <c r="J10" s="31" t="s">
        <v>17</v>
      </c>
    </row>
    <row r="11" ht="19.5" customHeight="1">
      <c r="A11" s="1"/>
      <c r="B11" s="11">
        <f t="array" ref="B11:H11">GünlerVeHaftalar+DATE(TakvimYılı,2,1)-WEEKDAY(DATE(TakvimYılı,2,1),(HaftaBaşlangıcı="Pazartesi")+1)+29</f>
        <v>46447</v>
      </c>
      <c r="C11" s="11">
        <v>46448.0</v>
      </c>
      <c r="D11" s="11">
        <v>46449.0</v>
      </c>
      <c r="E11" s="11">
        <v>46450.0</v>
      </c>
      <c r="F11" s="11">
        <v>46451.0</v>
      </c>
      <c r="G11" s="11">
        <v>46452.0</v>
      </c>
      <c r="H11" s="11">
        <v>46453.0</v>
      </c>
      <c r="I11" s="32"/>
      <c r="T11" s="12"/>
      <c r="U11" s="12"/>
      <c r="V11" s="12"/>
      <c r="W11" s="12"/>
      <c r="X11" s="12"/>
      <c r="Y11" s="12"/>
      <c r="Z11" s="12"/>
    </row>
    <row r="12" ht="57.75" customHeight="1">
      <c r="B12" s="1"/>
      <c r="C12" s="1"/>
      <c r="D12" s="1"/>
      <c r="E12" s="1"/>
      <c r="G12" s="1"/>
      <c r="H12" s="1"/>
    </row>
    <row r="13" ht="19.5" customHeight="1">
      <c r="A13" s="1"/>
      <c r="B13" s="29">
        <f t="array" ref="B13:C13">GünlerVeHaftalar+DATE(TakvimYılı,2,1)-WEEKDAY(DATE(TakvimYılı,2,1),(HaftaBaşlangıcı="Pazartesi")+1)+36</f>
        <v>46454</v>
      </c>
      <c r="C13" s="29">
        <v>46455.0</v>
      </c>
      <c r="D13" s="20" t="s">
        <v>4</v>
      </c>
      <c r="E13" s="21"/>
      <c r="F13" s="22"/>
      <c r="G13" s="22"/>
      <c r="H13" s="23"/>
      <c r="T13" s="12"/>
      <c r="U13" s="12"/>
      <c r="V13" s="12"/>
      <c r="W13" s="12"/>
      <c r="X13" s="12"/>
      <c r="Y13" s="12"/>
      <c r="Z13" s="12"/>
    </row>
    <row r="14" ht="57.75" customHeight="1">
      <c r="B14" s="18"/>
      <c r="C14" s="18"/>
      <c r="D14" s="24"/>
      <c r="E14" s="25"/>
      <c r="F14" s="26"/>
      <c r="G14" s="26"/>
      <c r="H14" s="27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4">
    <mergeCell ref="J10:T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18.25"/>
    <col customWidth="1" min="3" max="6" width="17.63"/>
    <col customWidth="1" min="7" max="7" width="11.88"/>
    <col customWidth="1" min="8" max="8" width="11.25"/>
    <col customWidth="1" hidden="1" min="9" max="9" width="0.75"/>
    <col customWidth="1" min="10" max="10" width="55.13"/>
    <col customWidth="1" hidden="1" min="11" max="17" width="8.75"/>
    <col customWidth="1" min="18" max="18" width="0.88"/>
    <col customWidth="1" min="19" max="19" width="1.88"/>
    <col customWidth="1" hidden="1" min="20" max="20" width="1.63"/>
    <col customWidth="1" min="21" max="21" width="10.13"/>
    <col customWidth="1" min="22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</row>
    <row r="3" ht="19.5" customHeight="1">
      <c r="A3" s="1"/>
      <c r="B3" s="11">
        <f t="array" ref="B3:H3">GünlerVeHaftalar+DATE(TakvimYılı,3,1)-WEEKDAY(DATE(TakvimYılı,3,1),(HaftaBaşlangıcı="Pazartesi")+1)+1</f>
        <v>46447</v>
      </c>
      <c r="C3" s="11">
        <v>46448.0</v>
      </c>
      <c r="D3" s="11">
        <v>46449.0</v>
      </c>
      <c r="E3" s="11">
        <v>46450.0</v>
      </c>
      <c r="F3" s="11">
        <v>46451.0</v>
      </c>
      <c r="G3" s="11">
        <v>46452.0</v>
      </c>
      <c r="H3" s="11">
        <v>46453.0</v>
      </c>
    </row>
    <row r="4" ht="244.5" customHeight="1">
      <c r="A4" s="1" t="s">
        <v>18</v>
      </c>
      <c r="B4" s="1"/>
      <c r="C4" s="1"/>
      <c r="D4" s="33" t="s">
        <v>19</v>
      </c>
      <c r="E4" s="1"/>
      <c r="G4" s="1"/>
      <c r="H4" s="1"/>
      <c r="J4" s="15" t="s">
        <v>20</v>
      </c>
    </row>
    <row r="5" ht="19.5" customHeight="1">
      <c r="A5" s="1"/>
      <c r="B5" s="29">
        <f t="array" ref="B5:H5">GünlerVeHaftalar+DATE(TakvimYılı,3,1)-WEEKDAY(DATE(TakvimYılı,3,1),(HaftaBaşlangıcı="Pazartesi")+1)+8</f>
        <v>46454</v>
      </c>
      <c r="C5" s="29">
        <v>46455.0</v>
      </c>
      <c r="D5" s="29">
        <v>46456.0</v>
      </c>
      <c r="E5" s="29">
        <v>46457.0</v>
      </c>
      <c r="F5" s="29">
        <v>46458.0</v>
      </c>
      <c r="G5" s="29">
        <v>46459.0</v>
      </c>
      <c r="H5" s="29">
        <v>46460.0</v>
      </c>
      <c r="I5" s="34"/>
      <c r="K5" s="35"/>
      <c r="L5" s="35"/>
      <c r="M5" s="35"/>
      <c r="N5" s="35"/>
      <c r="O5" s="35"/>
      <c r="P5" s="35"/>
      <c r="Q5" s="35"/>
      <c r="R5" s="35"/>
      <c r="S5" s="35"/>
    </row>
    <row r="6" ht="57.75" customHeight="1">
      <c r="A6" s="36" t="s">
        <v>21</v>
      </c>
      <c r="B6" s="37" t="s">
        <v>22</v>
      </c>
      <c r="C6" s="38"/>
      <c r="D6" s="38"/>
      <c r="E6" s="38"/>
      <c r="F6" s="38"/>
      <c r="G6" s="38"/>
      <c r="H6" s="39"/>
      <c r="I6" s="35"/>
      <c r="J6" s="35" t="s">
        <v>23</v>
      </c>
      <c r="K6" s="35"/>
      <c r="L6" s="35"/>
      <c r="M6" s="35"/>
      <c r="N6" s="35"/>
      <c r="O6" s="35"/>
      <c r="P6" s="35"/>
      <c r="Q6" s="35"/>
      <c r="R6" s="35"/>
      <c r="S6" s="35"/>
    </row>
    <row r="7" ht="12.0" customHeight="1">
      <c r="A7" s="1"/>
      <c r="B7" s="11">
        <f t="array" ref="B7:H7">GünlerVeHaftalar+DATE(TakvimYılı,3,1)-WEEKDAY(DATE(TakvimYılı,3,1),(HaftaBaşlangıcı="Pazartesi")+1)+15</f>
        <v>46461</v>
      </c>
      <c r="C7" s="11">
        <v>46462.0</v>
      </c>
      <c r="D7" s="11">
        <v>46463.0</v>
      </c>
      <c r="E7" s="11">
        <v>46464.0</v>
      </c>
      <c r="F7" s="11">
        <v>46465.0</v>
      </c>
      <c r="G7" s="11">
        <v>46466.0</v>
      </c>
      <c r="H7" s="11">
        <v>46467.0</v>
      </c>
    </row>
    <row r="8" ht="237.0" customHeight="1">
      <c r="A8" s="1" t="s">
        <v>24</v>
      </c>
      <c r="G8" s="1"/>
      <c r="H8" s="1"/>
      <c r="J8" s="31" t="s">
        <v>25</v>
      </c>
    </row>
    <row r="9" ht="18.75" customHeight="1">
      <c r="A9" s="1"/>
      <c r="B9" s="29">
        <f t="array" ref="B9:H9">GünlerVeHaftalar+DATE(TakvimYılı,3,1)-WEEKDAY(DATE(TakvimYılı,3,1),(HaftaBaşlangıcı="Pazartesi")+1)+22</f>
        <v>46468</v>
      </c>
      <c r="C9" s="29">
        <v>46469.0</v>
      </c>
      <c r="D9" s="29">
        <v>46470.0</v>
      </c>
      <c r="E9" s="29">
        <v>46471.0</v>
      </c>
      <c r="F9" s="29">
        <v>46472.0</v>
      </c>
      <c r="G9" s="29">
        <v>46473.0</v>
      </c>
      <c r="H9" s="29">
        <v>46474.0</v>
      </c>
      <c r="I9" s="31" t="s">
        <v>26</v>
      </c>
    </row>
    <row r="10" ht="192.75" customHeight="1">
      <c r="A10" s="1" t="s">
        <v>27</v>
      </c>
      <c r="B10" s="18"/>
      <c r="C10" s="18"/>
      <c r="D10" s="40" t="s">
        <v>28</v>
      </c>
      <c r="E10" s="40" t="s">
        <v>28</v>
      </c>
      <c r="F10" s="18"/>
      <c r="G10" s="18"/>
      <c r="H10" s="18"/>
    </row>
    <row r="11" ht="19.5" customHeight="1">
      <c r="A11" s="1"/>
      <c r="B11" s="11">
        <f t="array" ref="B11:H11">GünlerVeHaftalar+DATE(TakvimYılı,3,1)-WEEKDAY(DATE(TakvimYılı,3,1),(HaftaBaşlangıcı="Pazartesi")+1)+29</f>
        <v>46475</v>
      </c>
      <c r="C11" s="11">
        <v>46476.0</v>
      </c>
      <c r="D11" s="11">
        <v>46477.0</v>
      </c>
      <c r="E11" s="11">
        <v>46478.0</v>
      </c>
      <c r="F11" s="11">
        <v>46479.0</v>
      </c>
      <c r="G11" s="11">
        <v>46480.0</v>
      </c>
      <c r="H11" s="11">
        <v>46481.0</v>
      </c>
      <c r="I11" s="15"/>
    </row>
    <row r="12" ht="212.25" customHeight="1">
      <c r="A12" s="1" t="s">
        <v>29</v>
      </c>
      <c r="G12" s="1"/>
      <c r="H12" s="1"/>
      <c r="I12" s="31" t="s">
        <v>30</v>
      </c>
    </row>
    <row r="13" ht="19.5" customHeight="1">
      <c r="A13" s="1"/>
      <c r="B13" s="29">
        <f t="array" ref="B13:C13">GünlerVeHaftalar+DATE(TakvimYılı,3,1)-WEEKDAY(DATE(TakvimYılı,3,1),(HaftaBaşlangıcı="Pazartesi")+1)+36</f>
        <v>46482</v>
      </c>
      <c r="C13" s="29">
        <v>46483.0</v>
      </c>
      <c r="D13" s="20" t="s">
        <v>4</v>
      </c>
      <c r="E13" s="20"/>
      <c r="F13" s="20"/>
      <c r="G13" s="20"/>
      <c r="H13" s="20"/>
      <c r="I13" s="15"/>
    </row>
    <row r="14" ht="98.25" customHeight="1">
      <c r="A14" s="1"/>
      <c r="B14" s="41"/>
      <c r="C14" s="39"/>
      <c r="D14" s="24"/>
      <c r="E14" s="24"/>
      <c r="F14" s="24"/>
      <c r="G14" s="24"/>
      <c r="H14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3:E14"/>
    <mergeCell ref="F13:F14"/>
    <mergeCell ref="G13:G14"/>
    <mergeCell ref="H13:H14"/>
    <mergeCell ref="D13:D14"/>
    <mergeCell ref="B14:C14"/>
    <mergeCell ref="J4:T4"/>
    <mergeCell ref="B6:H6"/>
    <mergeCell ref="J8:T8"/>
    <mergeCell ref="I9:S10"/>
    <mergeCell ref="I11:S11"/>
    <mergeCell ref="I12:S12"/>
    <mergeCell ref="I13:S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14.0"/>
    <col customWidth="1" min="2" max="2" width="18.25"/>
    <col customWidth="1" min="3" max="4" width="17.63"/>
    <col customWidth="1" min="5" max="5" width="18.38"/>
    <col customWidth="1" min="6" max="6" width="17.63"/>
    <col customWidth="1" min="7" max="8" width="12.1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</row>
    <row r="3" ht="19.5" customHeight="1">
      <c r="A3" s="1"/>
      <c r="B3" s="11">
        <f t="array" ref="B3:H3">GünlerVeHaftalar+DATE(TakvimYılı,4,1)-WEEKDAY(DATE(TakvimYılı,4,1),(HaftaBaşlangıcı="Pazartesi")+1)+1</f>
        <v>46475</v>
      </c>
      <c r="C3" s="11">
        <v>46476.0</v>
      </c>
      <c r="D3" s="11">
        <v>46477.0</v>
      </c>
      <c r="E3" s="11">
        <v>46478.0</v>
      </c>
      <c r="F3" s="11">
        <v>46479.0</v>
      </c>
      <c r="G3" s="11">
        <v>46480.0</v>
      </c>
      <c r="H3" s="11">
        <v>46481.0</v>
      </c>
      <c r="I3" s="15"/>
    </row>
    <row r="4" ht="57.75" customHeight="1">
      <c r="A4" s="1" t="s">
        <v>29</v>
      </c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GünlerVeHaftalar+DATE(TakvimYılı,4,1)-WEEKDAY(DATE(TakvimYılı,4,1),(HaftaBaşlangıcı="Pazartesi")+1)+8</f>
        <v>46482</v>
      </c>
      <c r="C5" s="29">
        <v>46483.0</v>
      </c>
      <c r="D5" s="29">
        <v>46484.0</v>
      </c>
      <c r="E5" s="29">
        <v>46485.0</v>
      </c>
      <c r="F5" s="29">
        <v>46486.0</v>
      </c>
      <c r="G5" s="29">
        <v>46487.0</v>
      </c>
      <c r="H5" s="29">
        <v>46488.0</v>
      </c>
      <c r="I5" s="15"/>
    </row>
    <row r="6" ht="164.25" customHeight="1">
      <c r="A6" s="1" t="s">
        <v>31</v>
      </c>
      <c r="B6" s="18"/>
      <c r="C6" s="18"/>
      <c r="D6" s="18"/>
      <c r="E6" s="18"/>
      <c r="F6" s="18"/>
      <c r="G6" s="18"/>
      <c r="H6" s="18"/>
      <c r="I6" s="15" t="s">
        <v>32</v>
      </c>
    </row>
    <row r="7" ht="19.5" customHeight="1">
      <c r="A7" s="1"/>
      <c r="B7" s="11">
        <f t="array" ref="B7:H7">GünlerVeHaftalar+DATE(TakvimYılı,4,1)-WEEKDAY(DATE(TakvimYılı,4,1),(HaftaBaşlangıcı="Pazartesi")+1)+15</f>
        <v>46489</v>
      </c>
      <c r="C7" s="11">
        <v>46490.0</v>
      </c>
      <c r="D7" s="11">
        <v>46491.0</v>
      </c>
      <c r="E7" s="11">
        <v>46492.0</v>
      </c>
      <c r="F7" s="11">
        <v>46493.0</v>
      </c>
      <c r="G7" s="11">
        <v>46494.0</v>
      </c>
      <c r="H7" s="11">
        <v>46495.0</v>
      </c>
      <c r="I7" s="42"/>
    </row>
    <row r="8" ht="141.75" customHeight="1">
      <c r="A8" s="1" t="s">
        <v>33</v>
      </c>
      <c r="B8" s="1"/>
      <c r="C8" s="1"/>
      <c r="D8" s="1"/>
      <c r="F8" s="1"/>
      <c r="G8" s="1"/>
      <c r="H8" s="1"/>
      <c r="I8" s="43" t="s">
        <v>34</v>
      </c>
    </row>
    <row r="9" ht="19.5" customHeight="1">
      <c r="A9" s="1"/>
      <c r="B9" s="29">
        <f t="array" ref="B9:H9">GünlerVeHaftalar+DATE(TakvimYılı,4,1)-WEEKDAY(DATE(TakvimYılı,4,1),(HaftaBaşlangıcı="Pazartesi")+1)+22</f>
        <v>46496</v>
      </c>
      <c r="C9" s="29">
        <v>46497.0</v>
      </c>
      <c r="D9" s="29">
        <v>46498.0</v>
      </c>
      <c r="E9" s="29">
        <v>46499.0</v>
      </c>
      <c r="F9" s="29">
        <v>46500.0</v>
      </c>
      <c r="G9" s="29">
        <v>46501.0</v>
      </c>
      <c r="H9" s="29">
        <v>46502.0</v>
      </c>
      <c r="I9" s="44"/>
    </row>
    <row r="10" ht="153.0" customHeight="1">
      <c r="A10" s="1" t="s">
        <v>35</v>
      </c>
      <c r="B10" s="45" t="s">
        <v>36</v>
      </c>
      <c r="C10" s="18"/>
      <c r="D10" s="18"/>
      <c r="F10" s="46" t="s">
        <v>37</v>
      </c>
      <c r="G10" s="18"/>
      <c r="H10" s="18"/>
      <c r="I10" s="43" t="s">
        <v>38</v>
      </c>
    </row>
    <row r="11" ht="19.5" customHeight="1">
      <c r="A11" s="1"/>
      <c r="B11" s="11">
        <f t="array" ref="B11:H11">GünlerVeHaftalar+DATE(TakvimYılı,4,1)-WEEKDAY(DATE(TakvimYılı,4,1),(HaftaBaşlangıcı="Pazartesi")+1)+29</f>
        <v>46503</v>
      </c>
      <c r="C11" s="11">
        <v>46504.0</v>
      </c>
      <c r="D11" s="11">
        <v>46505.0</v>
      </c>
      <c r="E11" s="11">
        <v>46506.0</v>
      </c>
      <c r="F11" s="11">
        <v>46507.0</v>
      </c>
      <c r="G11" s="11">
        <v>46508.0</v>
      </c>
      <c r="H11" s="11">
        <v>46509.0</v>
      </c>
      <c r="I11" s="47" t="s">
        <v>39</v>
      </c>
    </row>
    <row r="12" ht="81.0" customHeight="1">
      <c r="A12" s="1" t="s">
        <v>40</v>
      </c>
      <c r="B12" s="48" t="s">
        <v>41</v>
      </c>
      <c r="C12" s="38"/>
      <c r="D12" s="38"/>
      <c r="E12" s="38"/>
      <c r="F12" s="38"/>
      <c r="G12" s="38"/>
      <c r="H12" s="39"/>
    </row>
    <row r="13" ht="19.5" customHeight="1">
      <c r="A13" s="1"/>
      <c r="B13" s="29">
        <f t="array" ref="B13:C13">GünlerVeHaftalar+DATE(TakvimYılı,4,1)-WEEKDAY(DATE(TakvimYılı,4,1),(HaftaBaşlangıcı="Pazartesi")+1)+36</f>
        <v>46510</v>
      </c>
      <c r="C13" s="29">
        <v>46511.0</v>
      </c>
      <c r="D13" s="20" t="s">
        <v>4</v>
      </c>
      <c r="E13" s="21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I11:S12"/>
    <mergeCell ref="B12:H12"/>
    <mergeCell ref="D13:D14"/>
    <mergeCell ref="E13:H14"/>
    <mergeCell ref="I3:S4"/>
    <mergeCell ref="I5:S5"/>
    <mergeCell ref="I6:S6"/>
    <mergeCell ref="I7:S7"/>
    <mergeCell ref="I8:S8"/>
    <mergeCell ref="I9:S9"/>
    <mergeCell ref="I10:S10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2" width="21.38"/>
    <col customWidth="1" min="3" max="3" width="20.25"/>
    <col customWidth="1" min="4" max="4" width="18.88"/>
    <col customWidth="1" min="5" max="5" width="21.38"/>
    <col customWidth="1" min="6" max="6" width="20.5"/>
    <col customWidth="1" min="7" max="7" width="19.0"/>
    <col customWidth="1" min="8" max="8" width="20.13"/>
    <col customWidth="1" min="9" max="9" width="0.88"/>
    <col customWidth="1" min="10" max="10" width="12.0"/>
    <col customWidth="1" min="11" max="15" width="8.75"/>
    <col customWidth="1" min="16" max="16" width="2.75"/>
    <col customWidth="1" hidden="1" min="17" max="17" width="2.63"/>
    <col customWidth="1" hidden="1" min="18" max="20" width="8.75"/>
    <col customWidth="1" min="2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</row>
    <row r="3" ht="19.5" customHeight="1">
      <c r="A3" s="1"/>
      <c r="B3" s="11">
        <f t="array" ref="B3:H3">GünlerVeHaftalar+DATE(TakvimYılı,5,1)-WEEKDAY(DATE(TakvimYılı,5,1),(HaftaBaşlangıcı="Pazartesi")+1)+1</f>
        <v>46503</v>
      </c>
      <c r="C3" s="11">
        <v>46504.0</v>
      </c>
      <c r="D3" s="11">
        <v>46505.0</v>
      </c>
      <c r="E3" s="11">
        <v>46506.0</v>
      </c>
      <c r="F3" s="11">
        <v>46507.0</v>
      </c>
      <c r="G3" s="11">
        <v>46508.0</v>
      </c>
      <c r="H3" s="11">
        <v>46509.0</v>
      </c>
      <c r="I3" s="15"/>
    </row>
    <row r="4" ht="57.75" customHeight="1">
      <c r="A4" s="1" t="s">
        <v>40</v>
      </c>
      <c r="B4" s="1"/>
      <c r="C4" s="1"/>
      <c r="D4" s="1"/>
      <c r="E4" s="1"/>
      <c r="F4" s="49"/>
      <c r="G4" s="50" t="s">
        <v>42</v>
      </c>
      <c r="H4" s="1"/>
    </row>
    <row r="5" ht="19.5" customHeight="1">
      <c r="A5" s="1"/>
      <c r="B5" s="29">
        <f t="array" ref="B5:H5">GünlerVeHaftalar+DATE(TakvimYılı,5,1)-WEEKDAY(DATE(TakvimYılı,5,1),(HaftaBaşlangıcı="Pazartesi")+1)+8</f>
        <v>46510</v>
      </c>
      <c r="C5" s="29">
        <v>46511.0</v>
      </c>
      <c r="D5" s="29">
        <v>46512.0</v>
      </c>
      <c r="E5" s="29">
        <v>46513.0</v>
      </c>
      <c r="F5" s="29">
        <v>46514.0</v>
      </c>
      <c r="G5" s="29">
        <v>46515.0</v>
      </c>
      <c r="H5" s="29">
        <v>46516.0</v>
      </c>
      <c r="I5" s="47"/>
    </row>
    <row r="6" ht="180.75" customHeight="1">
      <c r="A6" s="1" t="s">
        <v>43</v>
      </c>
      <c r="B6" s="18"/>
      <c r="C6" s="18"/>
      <c r="D6" s="18"/>
      <c r="E6" s="18"/>
      <c r="F6" s="18"/>
      <c r="G6" s="18"/>
      <c r="H6" s="18"/>
      <c r="I6" s="51" t="s">
        <v>44</v>
      </c>
    </row>
    <row r="7" ht="19.5" customHeight="1">
      <c r="A7" s="1"/>
      <c r="B7" s="11">
        <f t="array" ref="B7:H7">GünlerVeHaftalar+DATE(TakvimYılı,5,1)-WEEKDAY(DATE(TakvimYılı,5,1),(HaftaBaşlangıcı="Pazartesi")+1)+15</f>
        <v>46517</v>
      </c>
      <c r="C7" s="11">
        <v>46518.0</v>
      </c>
      <c r="D7" s="11">
        <v>46519.0</v>
      </c>
      <c r="E7" s="11">
        <v>46520.0</v>
      </c>
      <c r="F7" s="11">
        <v>46521.0</v>
      </c>
      <c r="G7" s="11">
        <v>46522.0</v>
      </c>
      <c r="H7" s="11">
        <v>46523.0</v>
      </c>
      <c r="I7" s="15"/>
    </row>
    <row r="8" ht="214.5" customHeight="1">
      <c r="A8" s="1" t="s">
        <v>45</v>
      </c>
      <c r="B8" s="1"/>
      <c r="C8" s="52"/>
      <c r="D8" s="53" t="s">
        <v>46</v>
      </c>
      <c r="G8" s="54" t="s">
        <v>47</v>
      </c>
      <c r="H8" s="54" t="s">
        <v>47</v>
      </c>
      <c r="I8" s="31" t="s">
        <v>48</v>
      </c>
    </row>
    <row r="9" ht="19.5" customHeight="1">
      <c r="A9" s="1"/>
      <c r="B9" s="29">
        <f t="array" ref="B9:H9">GünlerVeHaftalar+DATE(TakvimYılı,5,1)-WEEKDAY(DATE(TakvimYılı,5,1),(HaftaBaşlangıcı="Pazartesi")+1)+22</f>
        <v>46524</v>
      </c>
      <c r="C9" s="29">
        <v>46525.0</v>
      </c>
      <c r="D9" s="29">
        <v>46526.0</v>
      </c>
      <c r="E9" s="29">
        <v>46527.0</v>
      </c>
      <c r="F9" s="29">
        <v>46528.0</v>
      </c>
      <c r="G9" s="29">
        <v>46529.0</v>
      </c>
      <c r="H9" s="29">
        <v>46530.0</v>
      </c>
    </row>
    <row r="10" ht="72.0" customHeight="1">
      <c r="A10" s="1" t="s">
        <v>49</v>
      </c>
      <c r="B10" s="50" t="s">
        <v>47</v>
      </c>
      <c r="C10" s="50" t="s">
        <v>47</v>
      </c>
      <c r="D10" s="55" t="s">
        <v>50</v>
      </c>
      <c r="E10" s="50" t="s">
        <v>47</v>
      </c>
      <c r="F10" s="50" t="s">
        <v>47</v>
      </c>
      <c r="G10" s="56"/>
      <c r="H10" s="56"/>
      <c r="J10" s="57" t="s">
        <v>23</v>
      </c>
    </row>
    <row r="11" ht="19.5" customHeight="1">
      <c r="A11" s="1"/>
      <c r="B11" s="11">
        <f t="array" ref="B11:H11">GünlerVeHaftalar+DATE(TakvimYılı,5,1)-WEEKDAY(DATE(TakvimYılı,5,1),(HaftaBaşlangıcı="Pazartesi")+1)+29</f>
        <v>46531</v>
      </c>
      <c r="C11" s="11">
        <v>46532.0</v>
      </c>
      <c r="D11" s="11">
        <v>46533.0</v>
      </c>
      <c r="E11" s="11">
        <v>46534.0</v>
      </c>
      <c r="F11" s="11">
        <v>46535.0</v>
      </c>
      <c r="G11" s="11">
        <v>46536.0</v>
      </c>
      <c r="H11" s="11">
        <v>46537.0</v>
      </c>
    </row>
    <row r="12" ht="187.5" customHeight="1">
      <c r="A12" s="1" t="s">
        <v>51</v>
      </c>
      <c r="B12" s="58" t="s">
        <v>52</v>
      </c>
      <c r="C12" s="58" t="s">
        <v>52</v>
      </c>
      <c r="G12" s="1"/>
      <c r="H12" s="1"/>
      <c r="J12" s="31" t="s">
        <v>53</v>
      </c>
    </row>
    <row r="13" ht="19.5" customHeight="1">
      <c r="A13" s="1"/>
      <c r="B13" s="29">
        <f t="array" ref="B13:C13">GünlerVeHaftalar+DATE(TakvimYılı,5,1)-WEEKDAY(DATE(TakvimYılı,5,1),(HaftaBaşlangıcı="Pazartesi")+1)+36</f>
        <v>46538</v>
      </c>
      <c r="C13" s="29">
        <v>46539.0</v>
      </c>
      <c r="D13" s="20" t="s">
        <v>4</v>
      </c>
      <c r="E13" s="59"/>
      <c r="F13" s="22"/>
      <c r="G13" s="22"/>
      <c r="H13" s="23"/>
      <c r="J13" s="15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J12:T12"/>
    <mergeCell ref="J13:T13"/>
    <mergeCell ref="I3:S4"/>
    <mergeCell ref="I5:S5"/>
    <mergeCell ref="I6:S6"/>
    <mergeCell ref="I7:S7"/>
    <mergeCell ref="I8:S8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18.25"/>
    <col customWidth="1" min="3" max="3" width="17.63"/>
    <col customWidth="1" min="4" max="4" width="18.88"/>
    <col customWidth="1" min="5" max="6" width="17.63"/>
    <col customWidth="1" min="7" max="7" width="12.0"/>
    <col customWidth="1" min="8" max="8" width="12.38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</row>
    <row r="3" ht="19.5" customHeight="1">
      <c r="A3" s="1"/>
      <c r="B3" s="11">
        <f t="array" ref="B3:H3">GünlerVeHaftalar+DATE(TakvimYılı,6,1)-WEEKDAY(DATE(TakvimYılı,6,1),(HaftaBaşlangıcı="Pazartesi")+1)+1</f>
        <v>46538</v>
      </c>
      <c r="C3" s="11">
        <v>46539.0</v>
      </c>
      <c r="D3" s="11">
        <v>46540.0</v>
      </c>
      <c r="E3" s="11">
        <v>46541.0</v>
      </c>
      <c r="F3" s="11">
        <v>46542.0</v>
      </c>
      <c r="G3" s="11">
        <v>46543.0</v>
      </c>
      <c r="H3" s="11">
        <v>46544.0</v>
      </c>
      <c r="I3" s="15"/>
    </row>
    <row r="4" ht="171.0" customHeight="1">
      <c r="A4" s="1" t="s">
        <v>54</v>
      </c>
      <c r="B4" s="1"/>
      <c r="C4" s="1"/>
      <c r="D4" s="1"/>
      <c r="E4" s="1"/>
      <c r="F4" s="1"/>
      <c r="G4" s="1"/>
      <c r="H4" s="1"/>
      <c r="I4" s="31" t="s">
        <v>55</v>
      </c>
    </row>
    <row r="5" ht="19.5" customHeight="1">
      <c r="A5" s="1" t="s">
        <v>56</v>
      </c>
      <c r="B5" s="29">
        <f t="array" ref="B5:H5">GünlerVeHaftalar+DATE(TakvimYılı,6,1)-WEEKDAY(DATE(TakvimYılı,6,1),(HaftaBaşlangıcı="Pazartesi")+1)+8</f>
        <v>46545</v>
      </c>
      <c r="C5" s="29">
        <v>46546.0</v>
      </c>
      <c r="D5" s="29">
        <v>46547.0</v>
      </c>
      <c r="E5" s="29">
        <v>46548.0</v>
      </c>
      <c r="F5" s="29">
        <v>46549.0</v>
      </c>
      <c r="G5" s="29">
        <v>46550.0</v>
      </c>
      <c r="H5" s="29">
        <v>46551.0</v>
      </c>
      <c r="I5" s="60" t="s">
        <v>57</v>
      </c>
    </row>
    <row r="6" ht="95.25" customHeight="1">
      <c r="A6" s="1"/>
      <c r="B6" s="18"/>
      <c r="C6" s="18"/>
      <c r="D6" s="61" t="s">
        <v>58</v>
      </c>
      <c r="E6" s="18"/>
      <c r="F6" s="62" t="s">
        <v>59</v>
      </c>
      <c r="G6" s="18"/>
      <c r="H6" s="18"/>
    </row>
    <row r="7" ht="19.5" customHeight="1">
      <c r="A7" s="1"/>
      <c r="B7" s="11">
        <f t="array" ref="B7:H7">GünlerVeHaftalar+DATE(TakvimYılı,6,1)-WEEKDAY(DATE(TakvimYılı,6,1),(HaftaBaşlangıcı="Pazartesi")+1)+15</f>
        <v>46552</v>
      </c>
      <c r="C7" s="11">
        <v>46553.0</v>
      </c>
      <c r="D7" s="11">
        <v>46554.0</v>
      </c>
      <c r="E7" s="11">
        <v>46555.0</v>
      </c>
      <c r="F7" s="11">
        <v>46556.0</v>
      </c>
      <c r="G7" s="11">
        <v>46557.0</v>
      </c>
      <c r="H7" s="11">
        <v>46558.0</v>
      </c>
    </row>
    <row r="8" ht="57.75" customHeight="1">
      <c r="A8" s="1"/>
      <c r="B8" s="1"/>
      <c r="C8" s="63" t="s">
        <v>60</v>
      </c>
      <c r="D8" s="63" t="s">
        <v>60</v>
      </c>
      <c r="E8" s="1"/>
      <c r="F8" s="1"/>
      <c r="G8" s="1"/>
      <c r="H8" s="1"/>
    </row>
    <row r="9" ht="19.5" customHeight="1">
      <c r="A9" s="1"/>
      <c r="B9" s="29">
        <f t="array" ref="B9:H9">GünlerVeHaftalar+DATE(TakvimYılı,6,1)-WEEKDAY(DATE(TakvimYılı,6,1),(HaftaBaşlangıcı="Pazartesi")+1)+22</f>
        <v>46559</v>
      </c>
      <c r="C9" s="29">
        <v>46560.0</v>
      </c>
      <c r="D9" s="29">
        <v>46561.0</v>
      </c>
      <c r="E9" s="29">
        <v>46562.0</v>
      </c>
      <c r="F9" s="29">
        <v>46563.0</v>
      </c>
      <c r="G9" s="29">
        <v>46564.0</v>
      </c>
      <c r="H9" s="29">
        <v>46565.0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  <c r="I10" s="15"/>
    </row>
    <row r="11" ht="19.5" customHeight="1">
      <c r="A11" s="1"/>
      <c r="B11" s="11">
        <f t="array" ref="B11:H11">GünlerVeHaftalar+DATE(TakvimYılı,6,1)-WEEKDAY(DATE(TakvimYılı,6,1),(HaftaBaşlangıcı="Pazartesi")+1)+29</f>
        <v>46566</v>
      </c>
      <c r="C11" s="11">
        <v>46567.0</v>
      </c>
      <c r="D11" s="11">
        <v>46568.0</v>
      </c>
      <c r="E11" s="11">
        <v>46569.0</v>
      </c>
      <c r="F11" s="11">
        <v>46570.0</v>
      </c>
      <c r="G11" s="11">
        <v>46571.0</v>
      </c>
      <c r="H11" s="11">
        <v>46572.0</v>
      </c>
    </row>
    <row r="12" ht="57.75" customHeight="1">
      <c r="A12" s="1"/>
      <c r="C12" s="64" t="s">
        <v>61</v>
      </c>
      <c r="D12" s="64" t="s">
        <v>61</v>
      </c>
      <c r="E12" s="1"/>
      <c r="F12" s="1"/>
      <c r="G12" s="1"/>
      <c r="H12" s="1"/>
    </row>
    <row r="13" ht="19.5" customHeight="1">
      <c r="A13" s="1"/>
      <c r="B13" s="29">
        <f t="array" ref="B13:C13">GünlerVeHaftalar+DATE(TakvimYılı,6,1)-WEEKDAY(DATE(TakvimYılı,6,1),(HaftaBaşlangıcı="Pazartesi")+1)+36</f>
        <v>46573</v>
      </c>
      <c r="C13" s="29">
        <v>46574.0</v>
      </c>
      <c r="D13" s="65" t="s">
        <v>4</v>
      </c>
      <c r="E13" s="59"/>
      <c r="F13" s="22"/>
      <c r="G13" s="22"/>
      <c r="H13" s="23"/>
    </row>
    <row r="14" ht="57.75" customHeight="1">
      <c r="A14" s="1"/>
      <c r="B14" s="41"/>
      <c r="C14" s="39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I3:S3"/>
    <mergeCell ref="I4:S4"/>
    <mergeCell ref="I5:S6"/>
    <mergeCell ref="D13:D14"/>
    <mergeCell ref="E13:H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"JULY "&amp;TakvimYılı</f>
        <v>JULY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GünlerVeHaftalar+DATE(TakvimYılı,7,1)-WEEKDAY(DATE(TakvimYılı,7,1),(HaftaBaşlangıcı="Pazartesi")+1)+1</f>
        <v>46566</v>
      </c>
      <c r="C3" s="11">
        <v>46567.0</v>
      </c>
      <c r="D3" s="11">
        <v>46568.0</v>
      </c>
      <c r="E3" s="11">
        <v>46569.0</v>
      </c>
      <c r="F3" s="11">
        <v>46570.0</v>
      </c>
      <c r="G3" s="11">
        <v>46571.0</v>
      </c>
      <c r="H3" s="11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GünlerVeHaftalar+DATE(TakvimYılı,7,1)-WEEKDAY(DATE(TakvimYılı,7,1),(HaftaBaşlangıcı="Pazartesi")+1)+8</f>
        <v>46573</v>
      </c>
      <c r="C5" s="29">
        <v>46574.0</v>
      </c>
      <c r="D5" s="29">
        <v>46575.0</v>
      </c>
      <c r="E5" s="29">
        <v>46576.0</v>
      </c>
      <c r="F5" s="29">
        <v>46577.0</v>
      </c>
      <c r="G5" s="29">
        <v>46578.0</v>
      </c>
      <c r="H5" s="29">
        <v>46579.0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GünlerVeHaftalar+DATE(TakvimYılı,7,1)-WEEKDAY(DATE(TakvimYılı,7,1),(HaftaBaşlangıcı="Pazartesi")+1)+15</f>
        <v>46580</v>
      </c>
      <c r="C7" s="11">
        <v>46581.0</v>
      </c>
      <c r="D7" s="11">
        <v>46582.0</v>
      </c>
      <c r="E7" s="11">
        <v>46583.0</v>
      </c>
      <c r="F7" s="11">
        <v>46584.0</v>
      </c>
      <c r="G7" s="11">
        <v>46585.0</v>
      </c>
      <c r="H7" s="11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GünlerVeHaftalar+DATE(TakvimYılı,7,1)-WEEKDAY(DATE(TakvimYılı,7,1),(HaftaBaşlangıcı="Pazartesi")+1)+22</f>
        <v>46587</v>
      </c>
      <c r="C9" s="29">
        <v>46588.0</v>
      </c>
      <c r="D9" s="29">
        <v>46589.0</v>
      </c>
      <c r="E9" s="29">
        <v>46590.0</v>
      </c>
      <c r="F9" s="29">
        <v>46591.0</v>
      </c>
      <c r="G9" s="29">
        <v>46592.0</v>
      </c>
      <c r="H9" s="29">
        <v>46593.0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GünlerVeHaftalar+DATE(TakvimYılı,7,1)-WEEKDAY(DATE(TakvimYılı,7,1),(HaftaBaşlangıcı="Pazartesi")+1)+29</f>
        <v>46594</v>
      </c>
      <c r="C11" s="11">
        <v>46595.0</v>
      </c>
      <c r="D11" s="11">
        <v>46596.0</v>
      </c>
      <c r="E11" s="11">
        <v>46597.0</v>
      </c>
      <c r="F11" s="11">
        <v>46598.0</v>
      </c>
      <c r="G11" s="11">
        <v>46599.0</v>
      </c>
      <c r="H11" s="11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GünlerVeHaftalar+DATE(TakvimYılı,7,1)-WEEKDAY(DATE(TakvimYılı,7,1),(HaftaBaşlangıcı="Pazartesi")+1)+36</f>
        <v>46601</v>
      </c>
      <c r="C13" s="29">
        <v>46602.0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"AUGUST "&amp;TakvimYılı</f>
        <v>AUGUST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GünlerVeHaftalar+DATE(TakvimYılı,8,1)-WEEKDAY(DATE(TakvimYılı,8,1),(HaftaBaşlangıcı="Pazartesi")+1)+1</f>
        <v>46594</v>
      </c>
      <c r="C3" s="11">
        <v>46595.0</v>
      </c>
      <c r="D3" s="11">
        <v>46596.0</v>
      </c>
      <c r="E3" s="11">
        <v>46597.0</v>
      </c>
      <c r="F3" s="11">
        <v>46598.0</v>
      </c>
      <c r="G3" s="11">
        <v>46599.0</v>
      </c>
      <c r="H3" s="11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GünlerVeHaftalar+DATE(TakvimYılı,8,1)-WEEKDAY(DATE(TakvimYılı,8,1),(HaftaBaşlangıcı="Pazartesi")+1)+8</f>
        <v>46601</v>
      </c>
      <c r="C5" s="29">
        <v>46602.0</v>
      </c>
      <c r="D5" s="29">
        <v>46603.0</v>
      </c>
      <c r="E5" s="29">
        <v>46604.0</v>
      </c>
      <c r="F5" s="29">
        <v>46605.0</v>
      </c>
      <c r="G5" s="29">
        <v>46606.0</v>
      </c>
      <c r="H5" s="29">
        <v>46607.0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GünlerVeHaftalar+DATE(TakvimYılı,8,1)-WEEKDAY(DATE(TakvimYılı,8,1),(HaftaBaşlangıcı="Pazartesi")+1)+15</f>
        <v>46608</v>
      </c>
      <c r="C7" s="11">
        <v>46609.0</v>
      </c>
      <c r="D7" s="11">
        <v>46610.0</v>
      </c>
      <c r="E7" s="11">
        <v>46611.0</v>
      </c>
      <c r="F7" s="11">
        <v>46612.0</v>
      </c>
      <c r="G7" s="11">
        <v>46613.0</v>
      </c>
      <c r="H7" s="11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GünlerVeHaftalar+DATE(TakvimYılı,8,1)-WEEKDAY(DATE(TakvimYılı,8,1),(HaftaBaşlangıcı="Pazartesi")+1)+22</f>
        <v>46615</v>
      </c>
      <c r="C9" s="29">
        <v>46616.0</v>
      </c>
      <c r="D9" s="29">
        <v>46617.0</v>
      </c>
      <c r="E9" s="29">
        <v>46618.0</v>
      </c>
      <c r="F9" s="29">
        <v>46619.0</v>
      </c>
      <c r="G9" s="29">
        <v>46620.0</v>
      </c>
      <c r="H9" s="29">
        <v>46621.0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GünlerVeHaftalar+DATE(TakvimYılı,8,1)-WEEKDAY(DATE(TakvimYılı,8,1),(HaftaBaşlangıcı="Pazartesi")+1)+29</f>
        <v>46622</v>
      </c>
      <c r="C11" s="11">
        <v>46623.0</v>
      </c>
      <c r="D11" s="11">
        <v>46624.0</v>
      </c>
      <c r="E11" s="11">
        <v>46625.0</v>
      </c>
      <c r="F11" s="11">
        <v>46626.0</v>
      </c>
      <c r="G11" s="11">
        <v>46627.0</v>
      </c>
      <c r="H11" s="11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GünlerVeHaftalar+DATE(TakvimYılı,8,1)-WEEKDAY(DATE(TakvimYılı,8,1),(HaftaBaşlangıcı="Pazartesi")+1)+36</f>
        <v>46629</v>
      </c>
      <c r="C13" s="29">
        <v>46630.0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GünlerVeHaftalar+DATE(TakvimYılı,9,1)-WEEKDAY(DATE(TakvimYılı,9,1),(HaftaBaşlangıcı="Pazartesi")+1)+1</f>
        <v>46629</v>
      </c>
      <c r="C3" s="11">
        <v>46630.0</v>
      </c>
      <c r="D3" s="11">
        <v>46631.0</v>
      </c>
      <c r="E3" s="11">
        <v>46632.0</v>
      </c>
      <c r="F3" s="11">
        <v>46633.0</v>
      </c>
      <c r="G3" s="11">
        <v>46634.0</v>
      </c>
      <c r="H3" s="11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GünlerVeHaftalar+DATE(TakvimYılı,9,1)-WEEKDAY(DATE(TakvimYılı,9,1),(HaftaBaşlangıcı="Pazartesi")+1)+8</f>
        <v>46636</v>
      </c>
      <c r="C5" s="29">
        <v>46637.0</v>
      </c>
      <c r="D5" s="29">
        <v>46638.0</v>
      </c>
      <c r="E5" s="29">
        <v>46639.0</v>
      </c>
      <c r="F5" s="29">
        <v>46640.0</v>
      </c>
      <c r="G5" s="29">
        <v>46641.0</v>
      </c>
      <c r="H5" s="29">
        <v>46642.0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GünlerVeHaftalar+DATE(TakvimYılı,9,1)-WEEKDAY(DATE(TakvimYılı,9,1),(HaftaBaşlangıcı="Pazartesi")+1)+15</f>
        <v>46643</v>
      </c>
      <c r="C7" s="11">
        <v>46644.0</v>
      </c>
      <c r="D7" s="11">
        <v>46645.0</v>
      </c>
      <c r="E7" s="11">
        <v>46646.0</v>
      </c>
      <c r="F7" s="11">
        <v>46647.0</v>
      </c>
      <c r="G7" s="11">
        <v>46648.0</v>
      </c>
      <c r="H7" s="11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GünlerVeHaftalar+DATE(TakvimYılı,9,1)-WEEKDAY(DATE(TakvimYılı,9,1),(HaftaBaşlangıcı="Pazartesi")+1)+22</f>
        <v>46650</v>
      </c>
      <c r="C9" s="29">
        <v>46651.0</v>
      </c>
      <c r="D9" s="29">
        <v>46652.0</v>
      </c>
      <c r="E9" s="29">
        <v>46653.0</v>
      </c>
      <c r="F9" s="29">
        <v>46654.0</v>
      </c>
      <c r="G9" s="29">
        <v>46655.0</v>
      </c>
      <c r="H9" s="29">
        <v>46656.0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GünlerVeHaftalar+DATE(TakvimYılı,9,1)-WEEKDAY(DATE(TakvimYılı,9,1),(HaftaBaşlangıcı="Pazartesi")+1)+29</f>
        <v>46657</v>
      </c>
      <c r="C11" s="11">
        <v>46658.0</v>
      </c>
      <c r="D11" s="11">
        <v>46659.0</v>
      </c>
      <c r="E11" s="11">
        <v>46660.0</v>
      </c>
      <c r="F11" s="11">
        <v>46661.0</v>
      </c>
      <c r="G11" s="11">
        <v>46662.0</v>
      </c>
      <c r="H11" s="11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GünlerVeHaftalar+DATE(TakvimYılı,9,1)-WEEKDAY(DATE(TakvimYılı,9,1),(HaftaBaşlangıcı="Pazartesi")+1)+36</f>
        <v>46664</v>
      </c>
      <c r="C13" s="29">
        <v>46665.0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GünlerVeHaftalar+DATE(TakvimYılı,10,1)-WEEKDAY(DATE(TakvimYılı,10,1),(HaftaBaşlangıcı="Pazartesi")+1)+1</f>
        <v>46657</v>
      </c>
      <c r="C3" s="11">
        <v>46658.0</v>
      </c>
      <c r="D3" s="11">
        <v>46659.0</v>
      </c>
      <c r="E3" s="11">
        <v>46660.0</v>
      </c>
      <c r="F3" s="11">
        <v>46661.0</v>
      </c>
      <c r="G3" s="11">
        <v>46662.0</v>
      </c>
      <c r="H3" s="11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GünlerVeHaftalar+DATE(TakvimYılı,10,1)-WEEKDAY(DATE(TakvimYılı,10,1),(HaftaBaşlangıcı="Pazartesi")+1)+8</f>
        <v>46664</v>
      </c>
      <c r="C5" s="29">
        <v>46665.0</v>
      </c>
      <c r="D5" s="29">
        <v>46666.0</v>
      </c>
      <c r="E5" s="29">
        <v>46667.0</v>
      </c>
      <c r="F5" s="29">
        <v>46668.0</v>
      </c>
      <c r="G5" s="29">
        <v>46669.0</v>
      </c>
      <c r="H5" s="29">
        <v>46670.0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GünlerVeHaftalar+DATE(TakvimYılı,10,1)-WEEKDAY(DATE(TakvimYılı,10,1),(HaftaBaşlangıcı="Pazartesi")+1)+15</f>
        <v>46671</v>
      </c>
      <c r="C7" s="11">
        <v>46672.0</v>
      </c>
      <c r="D7" s="11">
        <v>46673.0</v>
      </c>
      <c r="E7" s="11">
        <v>46674.0</v>
      </c>
      <c r="F7" s="11">
        <v>46675.0</v>
      </c>
      <c r="G7" s="11">
        <v>46676.0</v>
      </c>
      <c r="H7" s="11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GünlerVeHaftalar+DATE(TakvimYılı,10,1)-WEEKDAY(DATE(TakvimYılı,10,1),(HaftaBaşlangıcı="Pazartesi")+1)+22</f>
        <v>46678</v>
      </c>
      <c r="C9" s="29">
        <v>46679.0</v>
      </c>
      <c r="D9" s="29">
        <v>46680.0</v>
      </c>
      <c r="E9" s="29">
        <v>46681.0</v>
      </c>
      <c r="F9" s="29">
        <v>46682.0</v>
      </c>
      <c r="G9" s="29">
        <v>46683.0</v>
      </c>
      <c r="H9" s="29">
        <v>46684.0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GünlerVeHaftalar+DATE(TakvimYılı,10,1)-WEEKDAY(DATE(TakvimYılı,10,1),(HaftaBaşlangıcı="Pazartesi")+1)+29</f>
        <v>46685</v>
      </c>
      <c r="C11" s="11">
        <v>46686.0</v>
      </c>
      <c r="D11" s="11">
        <v>46687.0</v>
      </c>
      <c r="E11" s="11">
        <v>46688.0</v>
      </c>
      <c r="F11" s="11">
        <v>46689.0</v>
      </c>
      <c r="G11" s="11">
        <v>46690.0</v>
      </c>
      <c r="H11" s="11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GünlerVeHaftalar+DATE(TakvimYılı,10,1)-WEEKDAY(DATE(TakvimYılı,10,1),(HaftaBaşlangıcı="Pazartesi")+1)+36</f>
        <v>46692</v>
      </c>
      <c r="C13" s="29">
        <v>46693.0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GünlerVeHaftalar+DATE(TakvimYılı,11,1)-WEEKDAY(DATE(TakvimYılı,11,1),(HaftaBaşlangıcı="Pazartesi")+1)+1</f>
        <v>46692</v>
      </c>
      <c r="C3" s="11">
        <v>46693.0</v>
      </c>
      <c r="D3" s="11">
        <v>46694.0</v>
      </c>
      <c r="E3" s="11">
        <v>46695.0</v>
      </c>
      <c r="F3" s="11">
        <v>46696.0</v>
      </c>
      <c r="G3" s="11">
        <v>46697.0</v>
      </c>
      <c r="H3" s="11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GünlerVeHaftalar+DATE(TakvimYılı,11,1)-WEEKDAY(DATE(TakvimYılı,11,1),(HaftaBaşlangıcı="Pazartesi")+1)+8</f>
        <v>46699</v>
      </c>
      <c r="C5" s="29">
        <v>46700.0</v>
      </c>
      <c r="D5" s="29">
        <v>46701.0</v>
      </c>
      <c r="E5" s="29">
        <v>46702.0</v>
      </c>
      <c r="F5" s="29">
        <v>46703.0</v>
      </c>
      <c r="G5" s="29">
        <v>46704.0</v>
      </c>
      <c r="H5" s="29">
        <v>46705.0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GünlerVeHaftalar+DATE(TakvimYılı,11,1)-WEEKDAY(DATE(TakvimYılı,11,1),(HaftaBaşlangıcı="Pazartesi")+1)+15</f>
        <v>46706</v>
      </c>
      <c r="C7" s="11">
        <v>46707.0</v>
      </c>
      <c r="D7" s="11">
        <v>46708.0</v>
      </c>
      <c r="E7" s="11">
        <v>46709.0</v>
      </c>
      <c r="F7" s="11">
        <v>46710.0</v>
      </c>
      <c r="G7" s="11">
        <v>46711.0</v>
      </c>
      <c r="H7" s="11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GünlerVeHaftalar+DATE(TakvimYılı,11,1)-WEEKDAY(DATE(TakvimYılı,11,1),(HaftaBaşlangıcı="Pazartesi")+1)+22</f>
        <v>46713</v>
      </c>
      <c r="C9" s="29">
        <v>46714.0</v>
      </c>
      <c r="D9" s="29">
        <v>46715.0</v>
      </c>
      <c r="E9" s="29">
        <v>46716.0</v>
      </c>
      <c r="F9" s="29">
        <v>46717.0</v>
      </c>
      <c r="G9" s="29">
        <v>46718.0</v>
      </c>
      <c r="H9" s="29">
        <v>46719.0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GünlerVeHaftalar+DATE(TakvimYılı,11,1)-WEEKDAY(DATE(TakvimYılı,11,1),(HaftaBaşlangıcı="Pazartesi")+1)+29</f>
        <v>46720</v>
      </c>
      <c r="C11" s="11">
        <v>46721.0</v>
      </c>
      <c r="D11" s="11">
        <v>46722.0</v>
      </c>
      <c r="E11" s="11">
        <v>46723.0</v>
      </c>
      <c r="F11" s="11">
        <v>46724.0</v>
      </c>
      <c r="G11" s="11">
        <v>46725.0</v>
      </c>
      <c r="H11" s="11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GünlerVeHaftalar+DATE(TakvimYılı,11,1)-WEEKDAY(DATE(TakvimYılı,11,1),(HaftaBaşlangıcı="Pazartesi")+1)+36</f>
        <v>46727</v>
      </c>
      <c r="C13" s="29">
        <v>46728.0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28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GünlerVeHaftalar+DATE(TakvimYılı,12,1)-WEEKDAY(DATE(TakvimYılı,12,1),(HaftaBaşlangıcı="Pazartesi")+1)+1</f>
        <v>46720</v>
      </c>
      <c r="C3" s="11">
        <v>46721.0</v>
      </c>
      <c r="D3" s="11">
        <v>46722.0</v>
      </c>
      <c r="E3" s="11">
        <v>46723.0</v>
      </c>
      <c r="F3" s="11">
        <v>46724.0</v>
      </c>
      <c r="G3" s="11">
        <v>46725.0</v>
      </c>
      <c r="H3" s="11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9">
        <f t="array" ref="B5:H5">GünlerVeHaftalar+DATE(TakvimYılı,12,1)-WEEKDAY(DATE(TakvimYılı,12,1),(HaftaBaşlangıcı="Pazartesi")+1)+8</f>
        <v>46727</v>
      </c>
      <c r="C5" s="29">
        <v>46728.0</v>
      </c>
      <c r="D5" s="29">
        <v>46729.0</v>
      </c>
      <c r="E5" s="29">
        <v>46730.0</v>
      </c>
      <c r="F5" s="29">
        <v>46731.0</v>
      </c>
      <c r="G5" s="29">
        <v>46732.0</v>
      </c>
      <c r="H5" s="29">
        <v>46733.0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1">
        <f t="array" ref="B7:H7">GünlerVeHaftalar+DATE(TakvimYılı,12,1)-WEEKDAY(DATE(TakvimYılı,12,1),(HaftaBaşlangıcı="Pazartesi")+1)+15</f>
        <v>46734</v>
      </c>
      <c r="C7" s="11">
        <v>46735.0</v>
      </c>
      <c r="D7" s="11">
        <v>46736.0</v>
      </c>
      <c r="E7" s="11">
        <v>46737.0</v>
      </c>
      <c r="F7" s="11">
        <v>46738.0</v>
      </c>
      <c r="G7" s="11">
        <v>46739.0</v>
      </c>
      <c r="H7" s="11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9">
        <f t="array" ref="B9:H9">GünlerVeHaftalar+DATE(TakvimYılı,12,1)-WEEKDAY(DATE(TakvimYılı,12,1),(HaftaBaşlangıcı="Pazartesi")+1)+22</f>
        <v>46741</v>
      </c>
      <c r="C9" s="29">
        <v>46742.0</v>
      </c>
      <c r="D9" s="29">
        <v>46743.0</v>
      </c>
      <c r="E9" s="29">
        <v>46744.0</v>
      </c>
      <c r="F9" s="29">
        <v>46745.0</v>
      </c>
      <c r="G9" s="29">
        <v>46746.0</v>
      </c>
      <c r="H9" s="29">
        <v>46747.0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1">
        <f t="array" ref="B11:H11">GünlerVeHaftalar+DATE(TakvimYılı,12,1)-WEEKDAY(DATE(TakvimYılı,12,1),(HaftaBaşlangıcı="Pazartesi")+1)+29</f>
        <v>46748</v>
      </c>
      <c r="C11" s="11">
        <v>46749.0</v>
      </c>
      <c r="D11" s="11">
        <v>46750.0</v>
      </c>
      <c r="E11" s="11">
        <v>46751.0</v>
      </c>
      <c r="F11" s="11">
        <v>46752.0</v>
      </c>
      <c r="G11" s="11">
        <v>46753.0</v>
      </c>
      <c r="H11" s="11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9">
        <f t="array" ref="B13:C13">GünlerVeHaftalar+DATE(TakvimYılı,12,1)-WEEKDAY(DATE(TakvimYılı,12,1),(HaftaBaşlangıcı="Pazartesi")+1)+36</f>
        <v>46755</v>
      </c>
      <c r="C13" s="29">
        <v>46756.0</v>
      </c>
      <c r="D13" s="20" t="s">
        <v>4</v>
      </c>
      <c r="E13" s="59"/>
      <c r="F13" s="22"/>
      <c r="G13" s="22"/>
      <c r="H13" s="23"/>
    </row>
    <row r="14" ht="57.75" customHeight="1">
      <c r="A14" s="1"/>
      <c r="B14" s="18"/>
      <c r="C14" s="18"/>
      <c r="D14" s="24"/>
      <c r="E14" s="25"/>
      <c r="F14" s="26"/>
      <c r="G14" s="26"/>
      <c r="H14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